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9170" windowHeight="7035" tabRatio="855" firstSheet="4" activeTab="5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'2015-16'!$A$1:$K$115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<sst xmlns="http://schemas.openxmlformats.org/spreadsheetml/2006/main" count="1139" uniqueCount="248">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</sst>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3132056"/>
        <c:axId val="8426457"/>
      </c:barChart>
      <c:catAx>
        <c:axId val="53132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26457"/>
        <c:crosses val="autoZero"/>
        <c:auto val="1"/>
        <c:lblOffset val="100"/>
        <c:noMultiLvlLbl val="0"/>
      </c:catAx>
      <c:valAx>
        <c:axId val="842645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32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-6389.878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1228.807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326.452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1076.175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954.497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1443.759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1137.851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2846.197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125.336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316.842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5.244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602.015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647.248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464.956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516.071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-32.063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133.285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97.021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23.737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440.449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97.592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248.461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146.384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2610.738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111.254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1778.585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230.268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697.579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143.93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612.012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60.014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-0.337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539.82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130.96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1504.959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-5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-66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166.203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378.794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C15">
            <v>194.459</v>
          </cell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C16">
            <v>399.307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C17">
            <v>176.439</v>
          </cell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C18">
            <v>188.346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-1944.451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-4062.32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2978.539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-1010.956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-183.708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3995.723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-2176.233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87.919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796.027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2253.807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1579.651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64.585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60.652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2185.944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-42.644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229.462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162.562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767.974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918.204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18" sqref="D18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-289.2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-289.2</v>
      </c>
      <c r="L21" s="101">
        <f t="shared" si="3"/>
        <v>-530.2</v>
      </c>
      <c r="M21" s="101">
        <f t="shared" si="3"/>
        <v>-740.2</v>
      </c>
      <c r="N21" s="101">
        <f t="shared" si="3"/>
        <v>-919.587</v>
      </c>
      <c r="O21" s="101">
        <f t="shared" si="3"/>
        <v>-979.587</v>
      </c>
    </row>
    <row r="23" spans="1:15" ht="12.75">
      <c r="A23" s="3" t="s">
        <v>189</v>
      </c>
      <c r="B23" s="3"/>
      <c r="C23" s="104">
        <f>SUM(C16:C22)</f>
        <v>-2876.3028830000003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-2876.3028830000003</v>
      </c>
      <c r="L23" s="104">
        <f>SUM(L16:L22)</f>
        <v>-4449.32762515</v>
      </c>
      <c r="M23" s="104">
        <f>SUM(M16:M22)</f>
        <v>-5671.5685719075</v>
      </c>
      <c r="N23" s="104">
        <f>SUM(N16:N22)</f>
        <v>-6856.3335719075</v>
      </c>
      <c r="O23" s="104">
        <f>SUM(O16:O22)</f>
        <v>-7497.5280719075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88.60000000000002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-856.7131830000003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-289200</v>
      </c>
      <c r="D43" s="101">
        <f t="shared" si="7"/>
        <v>-530200</v>
      </c>
      <c r="E43" s="101">
        <f t="shared" si="7"/>
        <v>-740200</v>
      </c>
      <c r="F43" s="101">
        <f t="shared" si="7"/>
        <v>-919587</v>
      </c>
      <c r="G43" s="101">
        <f t="shared" si="7"/>
        <v>-979587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-2876302.8830000004</v>
      </c>
      <c r="D45" s="104">
        <f>SUM(D38:D44)</f>
        <v>-4449327.625150001</v>
      </c>
      <c r="E45" s="104">
        <f>SUM(E38:E44)</f>
        <v>-5671568.5719075</v>
      </c>
      <c r="F45" s="104">
        <f>SUM(F38:F44)</f>
        <v>-6856333.5719075</v>
      </c>
      <c r="G45" s="104">
        <f>SUM(G38:G44)</f>
        <v>-7497528.0719075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S11" sqref="S11"/>
      <selection pane="bottomLeft" activeCell="E12" sqref="E12:E13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-71</v>
      </c>
      <c r="D130" s="113">
        <f>+C130-B130</f>
        <v>14.099999999999994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-71</v>
      </c>
      <c r="D133" s="114">
        <f>+SUM(D130:D132)</f>
        <v>14.099999999999994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-289.2</v>
      </c>
      <c r="D146" s="124">
        <f>+D144+D139+D133+D128</f>
        <v>103.6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-2876.3028830000003</v>
      </c>
      <c r="D148" s="124">
        <f>+D146+D122+D98+D74+D50+D26</f>
        <v>-532.7128830000001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-466.2</v>
      </c>
      <c r="D156" s="113">
        <f t="shared" si="0"/>
        <v>-109.40000000000003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-380.931183</v>
      </c>
      <c r="D159" s="114">
        <f t="shared" si="0"/>
        <v>29.86881699999998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-2876.3028830000003</v>
      </c>
      <c r="D172" s="114">
        <f>+D170+D165+D159+D154</f>
        <v>-532.7128830000001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14.099999999999994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19.599999999999994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-109.4</v>
      </c>
      <c r="D35" s="140">
        <f>+SUM(D29:D34)</f>
        <v>34.699999999999996</v>
      </c>
      <c r="E35" s="140">
        <f>+SUM(E29:E34)</f>
        <v>144.4</v>
      </c>
      <c r="F35" s="140">
        <f>+SUM(F29:F34)</f>
        <v>69.69999999999999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67.96799999999999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29.86881699999998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461.0380280925002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293.40602809250026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-532.7128830000001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-438.19857190749997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-164.75807190749993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tabSelected="1" view="pageBreakPreview" zoomScale="60" zoomScaleNormal="70" workbookViewId="0" topLeftCell="A1">
      <pane xSplit="1" ySplit="3" topLeftCell="B4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4386.034000000001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380</v>
      </c>
      <c r="J4" s="35">
        <f>+J6+J13+J19</f>
        <v>3982.934000000001</v>
      </c>
      <c r="K4" s="77">
        <f>+(J4-B4)/B4</f>
        <v>-0.09190535230689033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1112.862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985.862</v>
      </c>
      <c r="K6" s="79">
        <f aca="true" t="shared" si="2" ref="K6:K11">+(J6-B6)/B6</f>
        <v>-0.11412016943700126</v>
      </c>
      <c r="N6" s="73" t="s">
        <v>226</v>
      </c>
      <c r="O6" s="87" t="s">
        <v>161</v>
      </c>
      <c r="P6" s="94">
        <v>1112862</v>
      </c>
      <c r="Q6" s="95">
        <f>P6-B6*1000</f>
        <v>0</v>
      </c>
      <c r="S6" s="99">
        <v>2192117</v>
      </c>
    </row>
    <row r="7" spans="1:16" ht="12.75">
      <c r="A7" s="10" t="s">
        <v>26</v>
      </c>
      <c r="B7" s="39">
        <f>'[17]Appendix2 1213 Feeder'!$D$15</f>
        <v>63.425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47.425</v>
      </c>
      <c r="K7" s="80">
        <f t="shared" si="2"/>
        <v>-0.25226645644461965</v>
      </c>
      <c r="O7" s="89"/>
      <c r="P7" s="65"/>
    </row>
    <row r="8" spans="1:16" ht="12.75">
      <c r="A8" s="10" t="s">
        <v>27</v>
      </c>
      <c r="B8" s="39">
        <f>'[17]Appendix2 1213 Feeder'!$D$16</f>
        <v>125.336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79.336</v>
      </c>
      <c r="K8" s="80">
        <f t="shared" si="2"/>
        <v>-0.3670134677985575</v>
      </c>
      <c r="N8" s="73"/>
      <c r="O8" s="89"/>
      <c r="P8" s="65"/>
    </row>
    <row r="9" spans="1:16" ht="12.75">
      <c r="A9" s="10" t="s">
        <v>110</v>
      </c>
      <c r="B9" s="39">
        <f>'[17]Appendix2 1213 Feeder'!$D$17</f>
        <v>316.842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316.842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Feeder'!$D$18</f>
        <v>5.244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-9.756</v>
      </c>
      <c r="K10" s="80">
        <f t="shared" si="2"/>
        <v>-2.8604118993135015</v>
      </c>
      <c r="N10" s="73"/>
      <c r="O10" s="89"/>
      <c r="P10" s="65"/>
    </row>
    <row r="11" spans="1:16" ht="12.75">
      <c r="A11" s="10" t="s">
        <v>82</v>
      </c>
      <c r="B11" s="39">
        <f>'[17]Appendix2 1213 Feeder'!$D$19</f>
        <v>602.015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552.015</v>
      </c>
      <c r="K11" s="80">
        <f t="shared" si="2"/>
        <v>-0.08305440894329875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-3758.4439999999995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-4221.543999999999</v>
      </c>
      <c r="K13" s="79">
        <f>+(J13-B13)/B13</f>
        <v>0.12321588402008904</v>
      </c>
      <c r="N13" s="73" t="s">
        <v>227</v>
      </c>
      <c r="O13" s="87" t="s">
        <v>163</v>
      </c>
      <c r="P13" s="94">
        <v>-3784444</v>
      </c>
      <c r="Q13" s="95">
        <f>P13-B13*1000</f>
        <v>-26000.000000000466</v>
      </c>
      <c r="S13" s="99">
        <v>-4398865</v>
      </c>
    </row>
    <row r="14" spans="1:16" ht="12.75">
      <c r="A14" s="21" t="s">
        <v>85</v>
      </c>
      <c r="B14" s="41">
        <f>'[15]Appendix2 1213 Feeder'!$D$15</f>
        <v>-6389.878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-6460.878</v>
      </c>
      <c r="K14" s="80">
        <f>+(J14-B14)/B14</f>
        <v>0.011111323252181029</v>
      </c>
      <c r="O14" s="89"/>
      <c r="P14" s="65"/>
    </row>
    <row r="15" spans="1:16" ht="12.75">
      <c r="A15" s="21" t="s">
        <v>86</v>
      </c>
      <c r="B15" s="41">
        <f>'[15]Appendix2 1213 Feeder'!$D$16</f>
        <v>1228.807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986.707</v>
      </c>
      <c r="K15" s="80">
        <f>+(J15-B15)/B15</f>
        <v>-0.19702036202593248</v>
      </c>
      <c r="N15" s="73"/>
      <c r="O15" s="89"/>
      <c r="P15" s="65"/>
    </row>
    <row r="16" spans="1:16" ht="12.75">
      <c r="A16" s="21" t="s">
        <v>87</v>
      </c>
      <c r="B16" s="41">
        <f>'[15]Appendix2 1213 Feeder'!$D$17</f>
        <v>326.452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321.452</v>
      </c>
      <c r="K16" s="80">
        <f>+(J16-B16)/B16</f>
        <v>-0.015316187372109836</v>
      </c>
      <c r="N16" s="73"/>
      <c r="O16" s="89"/>
      <c r="P16" s="65"/>
    </row>
    <row r="17" spans="1:16" ht="12.75">
      <c r="A17" s="21" t="s">
        <v>110</v>
      </c>
      <c r="B17" s="41">
        <f>'[15]Appendix2 1213 Feeder'!$D$18</f>
        <v>1076.175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931.175</v>
      </c>
      <c r="K17" s="80">
        <f>+(J17-B17)/B17</f>
        <v>-0.13473645085604108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7031.616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380</v>
      </c>
      <c r="J19" s="37">
        <f>+SUM(J20:J25)</f>
        <v>7218.616</v>
      </c>
      <c r="K19" s="79">
        <f aca="true" t="shared" si="5" ref="K19:K25">+(J19-B19)/B19</f>
        <v>0.02659417124029526</v>
      </c>
      <c r="N19" s="73" t="s">
        <v>228</v>
      </c>
      <c r="O19" s="87" t="s">
        <v>164</v>
      </c>
      <c r="P19" s="94">
        <v>7031684</v>
      </c>
      <c r="Q19" s="95">
        <f>P19-B19*1000</f>
        <v>68</v>
      </c>
      <c r="S19" s="99">
        <v>7375529</v>
      </c>
    </row>
    <row r="20" spans="1:16" ht="12.75">
      <c r="A20" s="11" t="s">
        <v>40</v>
      </c>
      <c r="B20" s="41">
        <f>'[16]Appendix2 1213 Feeder'!$D$15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Feeder'!$D$16</f>
        <v>954.497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1174.4969999999998</v>
      </c>
      <c r="K21" s="80">
        <f t="shared" si="5"/>
        <v>0.23048789048053572</v>
      </c>
      <c r="N21" s="73"/>
      <c r="O21" s="89"/>
      <c r="P21" s="65"/>
    </row>
    <row r="22" spans="1:16" ht="12.75">
      <c r="A22" s="11" t="s">
        <v>143</v>
      </c>
      <c r="B22" s="41">
        <f>'[16]Appendix2 1213 Feeder'!$D$17</f>
        <v>1443.759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101</v>
      </c>
      <c r="J22" s="40">
        <f t="shared" si="6"/>
        <v>1559.759</v>
      </c>
      <c r="K22" s="80">
        <f t="shared" si="5"/>
        <v>0.0803458194892638</v>
      </c>
      <c r="N22" s="73"/>
      <c r="O22" s="89"/>
      <c r="P22" s="65"/>
    </row>
    <row r="23" spans="1:16" ht="12.75">
      <c r="A23" s="11" t="s">
        <v>144</v>
      </c>
      <c r="B23" s="41">
        <f>'[16]Appendix2 1213 Feeder'!$D$18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Feeder'!$D$19</f>
        <v>1137.851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1041.851</v>
      </c>
      <c r="K24" s="80">
        <f t="shared" si="5"/>
        <v>-0.08436957035675145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Feeder'!$D$20</f>
        <v>2846.197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2844.197</v>
      </c>
      <c r="K25" s="80">
        <f t="shared" si="5"/>
        <v>-0.0007026920483719152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6453.007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-71</v>
      </c>
      <c r="I27" s="35">
        <f t="shared" si="7"/>
        <v>0</v>
      </c>
      <c r="J27" s="35">
        <f>+J29+J42+J37</f>
        <v>6072.075816999999</v>
      </c>
      <c r="K27" s="79">
        <f>+(J27-B27)/B27</f>
        <v>-0.05903157752657027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2677.371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-71</v>
      </c>
      <c r="I29" s="38">
        <f t="shared" si="8"/>
        <v>0</v>
      </c>
      <c r="J29" s="38">
        <f>+SUM(J30:J35)</f>
        <v>2211.171</v>
      </c>
      <c r="K29" s="79">
        <f aca="true" t="shared" si="9" ref="K29:K35">+(J29-B29)/B29</f>
        <v>-0.17412603632443927</v>
      </c>
      <c r="N29" s="73" t="s">
        <v>229</v>
      </c>
      <c r="O29" s="87" t="s">
        <v>165</v>
      </c>
      <c r="P29" s="94">
        <v>2677371</v>
      </c>
      <c r="Q29" s="95">
        <f>P29-B29*1000</f>
        <v>0</v>
      </c>
      <c r="S29" s="99">
        <v>419432</v>
      </c>
    </row>
    <row r="30" spans="1:16" ht="12.75">
      <c r="A30" s="10" t="s">
        <v>9</v>
      </c>
      <c r="B30" s="41">
        <f>'[23]Appendix2 1213 Feeder'!$D$15</f>
        <v>1504.959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-0.13754527531979277</v>
      </c>
      <c r="O30" s="90"/>
      <c r="P30" s="66"/>
    </row>
    <row r="31" spans="1:16" ht="12.75">
      <c r="A31" s="10" t="s">
        <v>11</v>
      </c>
      <c r="B31" s="41">
        <f>'[23]Appendix2 1213 Feeder'!$D$16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-5</v>
      </c>
      <c r="I31" s="42">
        <v>0</v>
      </c>
      <c r="J31" s="40">
        <f t="shared" si="10"/>
        <v>144.801</v>
      </c>
      <c r="K31" s="80">
        <f t="shared" si="9"/>
        <v>-0.03337761430164018</v>
      </c>
      <c r="N31" s="73"/>
      <c r="O31" s="90"/>
      <c r="P31" s="66"/>
    </row>
    <row r="32" spans="1:16" ht="12.75">
      <c r="A32" s="10" t="s">
        <v>12</v>
      </c>
      <c r="B32" s="41">
        <f>'[23]Appendix2 1213 Feeder'!$D$17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-66</v>
      </c>
      <c r="I32" s="42">
        <v>0</v>
      </c>
      <c r="J32" s="40">
        <f t="shared" si="10"/>
        <v>0.025000000000005684</v>
      </c>
      <c r="K32" s="80">
        <f t="shared" si="9"/>
        <v>-0.9996213555471412</v>
      </c>
      <c r="N32" s="73"/>
      <c r="O32" s="90"/>
      <c r="P32" s="66"/>
    </row>
    <row r="33" spans="1:16" ht="12.75">
      <c r="A33" s="10" t="s">
        <v>8</v>
      </c>
      <c r="B33" s="41">
        <f>'[23]Appendix2 1213 Feeder'!$D$18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Feeder'!$D$19</f>
        <v>166.203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66.203</v>
      </c>
      <c r="K34" s="80">
        <f t="shared" si="9"/>
        <v>-0.6016738566692539</v>
      </c>
      <c r="N34" s="73"/>
      <c r="O34" s="90"/>
      <c r="P34" s="66"/>
    </row>
    <row r="35" spans="1:16" ht="12.75">
      <c r="A35" s="10" t="s">
        <v>147</v>
      </c>
      <c r="B35" s="41">
        <f>'[23]Appendix2 1213 Feeder'!$D$20</f>
        <v>378.794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308.794</v>
      </c>
      <c r="K35" s="80">
        <f t="shared" si="9"/>
        <v>-0.18479701368025894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2868.3759999999997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3039.6448169999994</v>
      </c>
      <c r="K37" s="79">
        <f>+(J37-B37)/B37</f>
        <v>0.05970933273740949</v>
      </c>
      <c r="N37" s="73" t="s">
        <v>230</v>
      </c>
      <c r="O37" s="87" t="s">
        <v>166</v>
      </c>
      <c r="P37" s="94">
        <v>2855376</v>
      </c>
      <c r="Q37" s="95">
        <f>P37-B37*1000</f>
        <v>-12999.999999999534</v>
      </c>
      <c r="S37" s="99">
        <v>713682</v>
      </c>
    </row>
    <row r="38" spans="1:16" ht="12.75">
      <c r="A38" s="11" t="s">
        <v>57</v>
      </c>
      <c r="B38" s="41">
        <f>'[20]Appendix2 1213 Feeder'!$C$15</f>
        <v>146.384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153.13099999999997</v>
      </c>
      <c r="K38" s="80">
        <f>+(J38-B38)/B38</f>
        <v>0.0460911028527707</v>
      </c>
      <c r="O38" s="90"/>
      <c r="P38" s="66"/>
    </row>
    <row r="39" spans="1:16" ht="12.75">
      <c r="A39" s="11" t="s">
        <v>58</v>
      </c>
      <c r="B39" s="41">
        <f>'[20]Appendix2 1213 Feeder'!$C$16</f>
        <v>2610.738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2780.2598169999997</v>
      </c>
      <c r="K39" s="79">
        <f aca="true" t="shared" si="12" ref="K39:K47">+(J39-B39)/B39</f>
        <v>0.06493252750754762</v>
      </c>
      <c r="N39" s="72"/>
      <c r="O39" s="90"/>
      <c r="P39" s="66"/>
    </row>
    <row r="40" spans="1:16" ht="12.75">
      <c r="A40" s="11" t="s">
        <v>84</v>
      </c>
      <c r="B40" s="41">
        <f>'[20]Appendix2 1213 Feeder'!$C$17</f>
        <v>111.254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106.254</v>
      </c>
      <c r="K40" s="79">
        <f t="shared" si="12"/>
        <v>-0.04494220432523774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907.26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821.26</v>
      </c>
      <c r="K42" s="79">
        <f>+(J42-B42)/B42</f>
        <v>-0.09479090889050548</v>
      </c>
      <c r="N42" s="82" t="s">
        <v>231</v>
      </c>
      <c r="O42" s="87" t="s">
        <v>167</v>
      </c>
      <c r="P42" s="94">
        <v>2143168</v>
      </c>
      <c r="Q42" s="95">
        <f>P42-B42*1000</f>
        <v>1235908</v>
      </c>
      <c r="S42" s="99">
        <v>1037598</v>
      </c>
    </row>
    <row r="43" spans="1:16" ht="12.75">
      <c r="A43" s="83" t="s">
        <v>149</v>
      </c>
      <c r="B43" s="41">
        <f>'[19]Appendix2 1213 Feeder'!$C$15</f>
        <v>97.021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61.021</v>
      </c>
      <c r="K43" s="80">
        <f t="shared" si="12"/>
        <v>-0.3710536894074479</v>
      </c>
      <c r="N43" s="12"/>
      <c r="O43" s="89"/>
      <c r="P43" s="63"/>
    </row>
    <row r="44" spans="1:16" ht="12.75">
      <c r="A44" s="83" t="s">
        <v>150</v>
      </c>
      <c r="B44" s="41">
        <f>'[19]Appendix2 1213 Feeder'!$C$16</f>
        <v>23.737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23.737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Feeder'!$C$17</f>
        <v>440.449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390.449</v>
      </c>
      <c r="K45" s="80">
        <f t="shared" si="12"/>
        <v>-0.11352052110460008</v>
      </c>
      <c r="N45" s="82"/>
      <c r="O45" s="91"/>
      <c r="P45" s="66"/>
    </row>
    <row r="46" spans="1:16" ht="12.75">
      <c r="A46" s="83" t="s">
        <v>107</v>
      </c>
      <c r="B46" s="41">
        <f>'[19]Appendix2 1213 Feeder'!$C$18</f>
        <v>97.592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97.592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Feeder'!$C$19</f>
        <v>248.461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248.461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9807.819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8718.247299999999</v>
      </c>
      <c r="K49" s="79">
        <f>+(J49-B49)/B49</f>
        <v>-0.11109215004885392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1729.497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1653.497</v>
      </c>
      <c r="K51" s="79">
        <f aca="true" t="shared" si="16" ref="K51:K56">+(J51-B51)/B51</f>
        <v>-0.04394341244882182</v>
      </c>
      <c r="N51" s="73" t="s">
        <v>232</v>
      </c>
      <c r="O51" s="87" t="s">
        <v>168</v>
      </c>
      <c r="P51" s="94">
        <v>1729497</v>
      </c>
      <c r="Q51" s="95">
        <f>P51-B51*1000</f>
        <v>0</v>
      </c>
      <c r="S51" s="99">
        <v>2432959</v>
      </c>
    </row>
    <row r="52" spans="1:16" ht="12.75">
      <c r="A52" s="10" t="s">
        <v>31</v>
      </c>
      <c r="B52" s="41">
        <f>'[18]Appendix2 1213 Feeder'!$D$15</f>
        <v>647.248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665.248</v>
      </c>
      <c r="K52" s="80">
        <f t="shared" si="16"/>
        <v>0.027810051170494152</v>
      </c>
      <c r="N52" s="12"/>
      <c r="O52" s="89"/>
      <c r="P52" s="66"/>
    </row>
    <row r="53" spans="1:16" ht="12.75">
      <c r="A53" s="10" t="s">
        <v>32</v>
      </c>
      <c r="B53" s="41">
        <f>'[18]Appendix2 1213 Feeder'!$D$16</f>
        <v>464.956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586.956</v>
      </c>
      <c r="K53" s="80">
        <f t="shared" si="16"/>
        <v>0.2623904197386419</v>
      </c>
      <c r="N53" s="73"/>
      <c r="O53" s="89"/>
      <c r="P53" s="66"/>
    </row>
    <row r="54" spans="1:16" ht="12.75">
      <c r="A54" s="10" t="s">
        <v>33</v>
      </c>
      <c r="B54" s="41">
        <f>'[18]Appendix2 1213 Feeder'!$D$17</f>
        <v>516.071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516.071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Feeder'!$D$18</f>
        <v>-32.063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-236.063</v>
      </c>
      <c r="K55" s="80">
        <f t="shared" si="16"/>
        <v>6.362473879549636</v>
      </c>
      <c r="N55" s="73"/>
      <c r="O55" s="89"/>
      <c r="P55" s="64"/>
    </row>
    <row r="56" spans="1:16" ht="12.75">
      <c r="A56" s="10" t="s">
        <v>34</v>
      </c>
      <c r="B56" s="41">
        <f>'[18]Appendix2 1213 Feeder'!$D$19</f>
        <v>133.285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121.285</v>
      </c>
      <c r="K56" s="80">
        <f t="shared" si="16"/>
        <v>-0.09003263683085119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734.3469999999988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492.34699999999975</v>
      </c>
      <c r="K58" s="79">
        <f>+(J58-B58)/B58</f>
        <v>-0.32954447965335115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-1457291.9999999988</v>
      </c>
      <c r="S58" s="99">
        <v>4503469</v>
      </c>
    </row>
    <row r="59" spans="1:16" ht="12.75">
      <c r="A59" s="84" t="s">
        <v>160</v>
      </c>
      <c r="B59" s="41">
        <f>'[25]Appendix2 1213 Feeder'!$D$15</f>
        <v>-1944.451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-1935.451</v>
      </c>
      <c r="K59" s="80">
        <f aca="true" t="shared" si="18" ref="K59:K68">+(J59-B59)/B59</f>
        <v>-0.00462855582372608</v>
      </c>
      <c r="N59" s="12"/>
      <c r="O59" s="90"/>
      <c r="P59" s="66"/>
    </row>
    <row r="60" spans="1:16" ht="12.75">
      <c r="A60" s="84" t="s">
        <v>153</v>
      </c>
      <c r="B60" s="41">
        <f>'[25]Appendix2 1213 Feeder'!$D$16</f>
        <v>-4062.32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-4227.32</v>
      </c>
      <c r="K60" s="80">
        <f t="shared" si="18"/>
        <v>0.0406171842690875</v>
      </c>
      <c r="N60" s="73"/>
      <c r="O60" s="90"/>
      <c r="P60" s="66"/>
    </row>
    <row r="61" spans="1:16" ht="12.75">
      <c r="A61" s="84" t="s">
        <v>154</v>
      </c>
      <c r="B61" s="41">
        <f>'[25]Appendix2 1213 Feeder'!$D$17</f>
        <v>2978.539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3087.539</v>
      </c>
      <c r="K61" s="80">
        <f t="shared" si="18"/>
        <v>0.03659512264234244</v>
      </c>
      <c r="N61" s="73"/>
      <c r="O61" s="90"/>
      <c r="P61" s="66"/>
    </row>
    <row r="62" spans="1:16" ht="12.75">
      <c r="A62" s="84" t="s">
        <v>155</v>
      </c>
      <c r="B62" s="41">
        <f>'[25]Appendix2 1213 Feeder'!$D$18</f>
        <v>-1010.956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-1159.9560000000001</v>
      </c>
      <c r="K62" s="80">
        <f t="shared" si="18"/>
        <v>0.14738524723133362</v>
      </c>
      <c r="N62" s="73"/>
      <c r="O62" s="90"/>
      <c r="P62" s="66"/>
    </row>
    <row r="63" spans="1:16" ht="12.75">
      <c r="A63" s="84" t="s">
        <v>96</v>
      </c>
      <c r="B63" s="41">
        <f>'[25]Appendix2 1213 Feeder'!$D$19</f>
        <v>-183.708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-363.70799999999997</v>
      </c>
      <c r="K63" s="80">
        <f t="shared" si="18"/>
        <v>0.9798157946306093</v>
      </c>
      <c r="N63" s="73"/>
      <c r="O63" s="90"/>
      <c r="P63" s="66"/>
    </row>
    <row r="64" spans="1:16" ht="12.75">
      <c r="A64" s="84" t="s">
        <v>156</v>
      </c>
      <c r="B64" s="41">
        <f>'[25]Appendix2 1213 Feeder'!$D$20</f>
        <v>3995.723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3989.723</v>
      </c>
      <c r="K64" s="80">
        <f t="shared" si="18"/>
        <v>-0.0015016055917790097</v>
      </c>
      <c r="N64" s="73"/>
      <c r="O64" s="90"/>
      <c r="P64" s="66"/>
    </row>
    <row r="65" spans="1:16" ht="12.75">
      <c r="A65" s="84" t="s">
        <v>94</v>
      </c>
      <c r="B65" s="41">
        <f>'[25]Appendix2 1213 Feeder'!$D$21</f>
        <v>-2176.233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-2111.233</v>
      </c>
      <c r="K65" s="80">
        <f t="shared" si="18"/>
        <v>-0.029868125334006054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Feeder'!$D$22</f>
        <v>87.919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87.919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Feeder'!$D$23</f>
        <v>796.027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796.027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Feeder'!$D$24</f>
        <v>2253.807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2328.807</v>
      </c>
      <c r="K68" s="80">
        <f t="shared" si="18"/>
        <v>0.03327702860094055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3720.8959999999997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3566.8819999999996</v>
      </c>
      <c r="K70" s="79">
        <f>+(J70-B70)/B70</f>
        <v>-0.041391643303118425</v>
      </c>
      <c r="N70" s="73" t="s">
        <v>234</v>
      </c>
      <c r="O70" s="87" t="s">
        <v>170</v>
      </c>
      <c r="P70" s="94">
        <v>3090390</v>
      </c>
      <c r="Q70" s="95">
        <f>P70-B70*1000</f>
        <v>-630505.9999999995</v>
      </c>
      <c r="S70" s="99">
        <v>2838048</v>
      </c>
    </row>
    <row r="71" spans="1:16" ht="12.75">
      <c r="A71" s="11" t="s">
        <v>21</v>
      </c>
      <c r="B71" s="41">
        <f>'[21]Appendix2 1213 Feeder'!$C$15</f>
        <v>1778.585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1769.342</v>
      </c>
      <c r="K71" s="80">
        <f>+(J71-B71)/B71</f>
        <v>-0.005196827815370049</v>
      </c>
      <c r="N71" s="12"/>
      <c r="O71" s="91"/>
      <c r="P71" s="66"/>
    </row>
    <row r="72" spans="1:16" ht="12.75">
      <c r="A72" s="11" t="s">
        <v>69</v>
      </c>
      <c r="B72" s="41">
        <f>'[21]Appendix2 1213 Feeder'!$C$16</f>
        <v>230.268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96.89699999999999</v>
      </c>
      <c r="K72" s="80">
        <f>+(J72-B72)/B72</f>
        <v>-0.5791990202720309</v>
      </c>
      <c r="N72" s="73"/>
      <c r="O72" s="91"/>
      <c r="P72" s="66"/>
    </row>
    <row r="73" spans="1:16" ht="12.75">
      <c r="A73" s="11" t="s">
        <v>70</v>
      </c>
      <c r="B73" s="41">
        <f>'[21]Appendix2 1213 Feeder'!$C$17+870.534</f>
        <v>1568.1129999999998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1556.7129999999997</v>
      </c>
      <c r="K73" s="80">
        <f>+(J73-B73)/B73</f>
        <v>-0.007269884249413207</v>
      </c>
      <c r="N73" s="73"/>
      <c r="O73" s="91"/>
      <c r="P73" s="66"/>
    </row>
    <row r="74" spans="1:16" ht="12.75">
      <c r="A74" s="11" t="s">
        <v>71</v>
      </c>
      <c r="B74" s="41">
        <f>'[21]Appendix2 1213 Feeder'!$C$18</f>
        <v>143.93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143.93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3623.079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3005.5213000000003</v>
      </c>
      <c r="K76" s="79">
        <f>+(J76-B76)/B76</f>
        <v>-0.1704510721405743</v>
      </c>
      <c r="N76" s="73" t="s">
        <v>235</v>
      </c>
      <c r="O76" s="87" t="s">
        <v>171</v>
      </c>
      <c r="P76" s="94">
        <v>3977077</v>
      </c>
      <c r="Q76" s="95">
        <f>P76-B76*1000</f>
        <v>353998</v>
      </c>
      <c r="S76" s="99">
        <v>5778598</v>
      </c>
    </row>
    <row r="77" spans="1:16" ht="12.75">
      <c r="A77" s="21" t="s">
        <v>74</v>
      </c>
      <c r="B77" s="41">
        <f>'[26]Appendix2 Feeder 1213'!$C$17-354</f>
        <v>1225.651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756.0932999999999</v>
      </c>
      <c r="K77" s="80">
        <f aca="true" t="shared" si="22" ref="K77:K84">+(J77-B77)/B77</f>
        <v>-0.38310881319396806</v>
      </c>
      <c r="N77" s="12"/>
      <c r="O77" s="90"/>
      <c r="P77" s="66"/>
    </row>
    <row r="78" spans="1:16" ht="12.75">
      <c r="A78" s="21" t="s">
        <v>137</v>
      </c>
      <c r="B78" s="41">
        <f>'[26]Appendix2 Feeder 1213'!$C$18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1213'!$C$19</f>
        <v>64.585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63.584999999999994</v>
      </c>
      <c r="K79" s="80">
        <f t="shared" si="22"/>
        <v>-0.0154834713942866</v>
      </c>
      <c r="N79" s="73"/>
      <c r="O79" s="90"/>
      <c r="P79" s="66"/>
    </row>
    <row r="80" spans="1:16" ht="12.75">
      <c r="A80" s="21" t="s">
        <v>76</v>
      </c>
      <c r="B80" s="41">
        <f>'[26]Appendix2 Feeder 1213'!$C$20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1213'!$C$21</f>
        <v>60.652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58.652</v>
      </c>
      <c r="K81" s="80">
        <f t="shared" si="22"/>
        <v>-0.03297500494625074</v>
      </c>
      <c r="N81" s="73"/>
      <c r="O81" s="90"/>
      <c r="P81" s="66"/>
    </row>
    <row r="82" spans="1:16" ht="12.75">
      <c r="A82" s="21" t="s">
        <v>78</v>
      </c>
      <c r="B82" s="41">
        <f>'[26]Appendix2 Feeder 1213'!$C$22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1213'!$C$23</f>
        <v>2185.944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2040.944</v>
      </c>
      <c r="K83" s="80">
        <f t="shared" si="22"/>
        <v>-0.06633289782354901</v>
      </c>
      <c r="N83" s="73"/>
      <c r="O83" s="90"/>
      <c r="P83" s="66"/>
    </row>
    <row r="84" spans="1:16" ht="12.75">
      <c r="A84" s="21" t="s">
        <v>80</v>
      </c>
      <c r="B84" s="41">
        <f>'[26]Appendix2 Feeder 1213'!$C$24</f>
        <v>-42.644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-42.644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4883.192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459</v>
      </c>
      <c r="J87" s="37">
        <f>J89+J95+J103</f>
        <v>5073.492</v>
      </c>
      <c r="K87" s="79">
        <f>+(J87-B87)/B87</f>
        <v>0.03897041115729223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400</v>
      </c>
      <c r="J89" s="37">
        <f>+SUM(J90:J93)</f>
        <v>1228.051</v>
      </c>
      <c r="K89" s="79">
        <f>+(J89-B89)/B89</f>
        <v>0.28115353278020666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f>'[24]Appendix2 1213 Feeder'!$C$15</f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f>'[24]Appendix2 1213 Feeder'!$C$16</f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f>'[24]Appendix2 1213 Feeder'!$C$17</f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400</v>
      </c>
      <c r="J92" s="40">
        <f>+B92+SUM(C92:I92)</f>
        <v>696.439</v>
      </c>
      <c r="K92" s="80">
        <f>+(J92-B92)/B92</f>
        <v>2.94719421443105</v>
      </c>
      <c r="N92" s="73"/>
      <c r="O92" s="89"/>
      <c r="P92" s="65"/>
    </row>
    <row r="93" spans="1:16" ht="12.75">
      <c r="A93" s="83" t="s">
        <v>141</v>
      </c>
      <c r="B93" s="41">
        <f>'[24]Appendix2 1213 Feeder'!$C$18</f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1342.469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1340.469</v>
      </c>
      <c r="K95" s="79">
        <f aca="true" t="shared" si="27" ref="K95:K100">+(J95-B95)/B95</f>
        <v>-0.0014897923155022573</v>
      </c>
      <c r="N95" s="73" t="s">
        <v>237</v>
      </c>
      <c r="O95" s="87" t="s">
        <v>172</v>
      </c>
      <c r="P95" s="94">
        <v>1342469</v>
      </c>
      <c r="Q95" s="95">
        <f>P95-B95*1000</f>
        <v>0</v>
      </c>
      <c r="S95" s="99">
        <v>-40773</v>
      </c>
    </row>
    <row r="96" spans="1:16" ht="12.75">
      <c r="A96" s="10" t="s">
        <v>15</v>
      </c>
      <c r="B96" s="41">
        <f>'[22]Appendix2 1213 Feeder'!$D$15</f>
        <v>612.012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671.012</v>
      </c>
      <c r="K96" s="80">
        <f t="shared" si="27"/>
        <v>0.0964033384966308</v>
      </c>
      <c r="N96" s="12"/>
      <c r="O96" s="89"/>
      <c r="P96" s="65"/>
    </row>
    <row r="97" spans="1:16" ht="12.75">
      <c r="A97" s="10" t="s">
        <v>16</v>
      </c>
      <c r="B97" s="41">
        <f>'[22]Appendix2 1213 Feeder'!$D$16</f>
        <v>60.014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60.014</v>
      </c>
      <c r="K97" s="80">
        <f t="shared" si="27"/>
        <v>0</v>
      </c>
      <c r="N97" s="73"/>
      <c r="O97" s="89"/>
      <c r="P97" s="65"/>
    </row>
    <row r="98" spans="1:16" ht="12.75">
      <c r="A98" s="10" t="s">
        <v>17</v>
      </c>
      <c r="B98" s="41">
        <f>'[22]Appendix2 1213 Feeder'!$D$17</f>
        <v>-0.337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-0.337</v>
      </c>
      <c r="K98" s="80">
        <f t="shared" si="27"/>
        <v>0</v>
      </c>
      <c r="N98" s="73"/>
      <c r="O98" s="89"/>
      <c r="P98" s="65"/>
    </row>
    <row r="99" spans="1:16" ht="12.75">
      <c r="A99" s="10" t="s">
        <v>18</v>
      </c>
      <c r="B99" s="41">
        <f>'[22]Appendix2 1213 Feeder'!$D$18</f>
        <v>539.82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518.82</v>
      </c>
      <c r="K99" s="80">
        <f t="shared" si="27"/>
        <v>-0.03890185617428031</v>
      </c>
      <c r="N99" s="73"/>
      <c r="O99" s="89"/>
      <c r="P99" s="65"/>
    </row>
    <row r="100" spans="1:16" ht="12.75">
      <c r="A100" s="10" t="s">
        <v>19</v>
      </c>
      <c r="B100" s="41">
        <f>'[22]Appendix2 1213 Feeder'!$D$19</f>
        <v>130.96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90.96000000000001</v>
      </c>
      <c r="K100" s="80">
        <f t="shared" si="27"/>
        <v>-0.30543677458766033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2582.172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2504.9719999999998</v>
      </c>
      <c r="K103" s="79">
        <f>+(J103-B103)/B103</f>
        <v>-0.029897311255795613</v>
      </c>
      <c r="N103" s="73" t="s">
        <v>238</v>
      </c>
      <c r="O103" s="87" t="s">
        <v>173</v>
      </c>
      <c r="P103" s="94">
        <v>2582172</v>
      </c>
      <c r="Q103" s="95">
        <f>P103-B103*1000</f>
        <v>0</v>
      </c>
      <c r="S103" s="99">
        <v>126611</v>
      </c>
    </row>
    <row r="104" spans="1:16" ht="12.75">
      <c r="A104" s="11" t="s">
        <v>62</v>
      </c>
      <c r="B104" s="41">
        <f>'[27]Appendix2 1213 Feeder'!$D$15</f>
        <v>229.462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229.462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Feeder'!$D$16</f>
        <v>162.562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162.562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Feeder'!$D$17</f>
        <v>767.974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776.974</v>
      </c>
      <c r="K106" s="80">
        <f t="shared" si="31"/>
        <v>0.011719146741946993</v>
      </c>
      <c r="N106" s="73"/>
      <c r="O106" s="89"/>
      <c r="P106" s="65"/>
    </row>
    <row r="107" spans="1:16" ht="12.75">
      <c r="A107" s="11" t="s">
        <v>65</v>
      </c>
      <c r="B107" s="41">
        <f>'[27]Appendix2 1213 Feeder'!$D$18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Feeder'!$D$19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Feeder'!$D$20</f>
        <v>918.204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844.0039999999999</v>
      </c>
      <c r="K109" s="80">
        <f t="shared" si="31"/>
        <v>-0.0808099289482512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25530.052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-289.2</v>
      </c>
      <c r="I111" s="50">
        <f t="shared" si="32"/>
        <v>1193</v>
      </c>
      <c r="J111" s="50">
        <f>+J4+J27+J49+J87</f>
        <v>23846.749117</v>
      </c>
      <c r="K111" s="81">
        <f>+(J111-B111)/B111</f>
        <v>-0.06593417369459335</v>
      </c>
      <c r="N111" s="70"/>
      <c r="O111" s="87"/>
      <c r="P111" s="98">
        <f>SUM(P6:P110)</f>
        <v>25033228</v>
      </c>
      <c r="Q111" s="98">
        <f>SUM(Q6:Q110)</f>
        <v>-496823.99999999837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-51.60000000000002</v>
      </c>
      <c r="I117" s="60"/>
      <c r="J117" s="60">
        <f t="shared" si="33"/>
        <v>-4378.667967000001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40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3982.934000000001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3503.934000000001</v>
      </c>
      <c r="K4" s="77">
        <f>+(J4-B4)/B4</f>
        <v>-0.12026310252693112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985.862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864.862</v>
      </c>
      <c r="K6" s="79">
        <f aca="true" t="shared" si="2" ref="K6:K11">+(J6-B6)/B6</f>
        <v>-0.12273523069151666</v>
      </c>
    </row>
    <row r="7" spans="1:11" ht="12.75">
      <c r="A7" s="10" t="s">
        <v>26</v>
      </c>
      <c r="B7" s="39">
        <f>+'2012-13'!J7</f>
        <v>47.425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33.425</v>
      </c>
      <c r="K7" s="80">
        <f t="shared" si="2"/>
        <v>-0.2952029520295203</v>
      </c>
    </row>
    <row r="8" spans="1:11" ht="12.75">
      <c r="A8" s="10" t="s">
        <v>27</v>
      </c>
      <c r="B8" s="39">
        <f>+'2012-13'!J8</f>
        <v>79.336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59.336</v>
      </c>
      <c r="K8" s="80">
        <f t="shared" si="2"/>
        <v>-0.25209236664313805</v>
      </c>
    </row>
    <row r="9" spans="1:11" ht="12.75">
      <c r="A9" s="10" t="s">
        <v>110</v>
      </c>
      <c r="B9" s="39">
        <f>+'2012-13'!J9</f>
        <v>316.842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+'2012-13'!J10</f>
        <v>-9.756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-24.756</v>
      </c>
      <c r="K10" s="80">
        <f t="shared" si="2"/>
        <v>1.5375153751537516</v>
      </c>
    </row>
    <row r="11" spans="1:11" ht="12.75">
      <c r="A11" s="10" t="s">
        <v>82</v>
      </c>
      <c r="B11" s="39">
        <f>+'2012-13'!J11</f>
        <v>552.015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480.015</v>
      </c>
      <c r="K11" s="80">
        <f t="shared" si="2"/>
        <v>-0.13043123828156844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-4221.543999999999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-4406.543999999999</v>
      </c>
      <c r="K13" s="79">
        <f>+(J13-B13)/B13</f>
        <v>0.043822828803868924</v>
      </c>
    </row>
    <row r="14" spans="1:11" ht="12.75">
      <c r="A14" s="21" t="s">
        <v>85</v>
      </c>
      <c r="B14" s="41">
        <f>+'2012-13'!J14</f>
        <v>-6460.878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-6537.878</v>
      </c>
      <c r="K14" s="80">
        <f>+(J14-B14)/B14</f>
        <v>0.011917884844753299</v>
      </c>
    </row>
    <row r="15" spans="1:11" ht="12.75">
      <c r="A15" s="21" t="s">
        <v>86</v>
      </c>
      <c r="B15" s="41">
        <f>+'2012-13'!J15</f>
        <v>986.707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+'2012-13'!J16</f>
        <v>321.452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318.452</v>
      </c>
      <c r="K16" s="80">
        <f>+(J16-B16)/B16</f>
        <v>-0.009332653086619465</v>
      </c>
    </row>
    <row r="17" spans="1:11" ht="12.75">
      <c r="A17" s="21" t="s">
        <v>110</v>
      </c>
      <c r="B17" s="41">
        <f>+'2012-13'!J17</f>
        <v>931.175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826.175</v>
      </c>
      <c r="K17" s="80">
        <f>+(J17-B17)/B17</f>
        <v>-0.112760759255779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7218.616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7045.616</v>
      </c>
      <c r="K19" s="79">
        <f aca="true" t="shared" si="5" ref="K19:K25">+(J19-B19)/B19</f>
        <v>-0.023965812837253013</v>
      </c>
    </row>
    <row r="20" spans="1:11" ht="12.75">
      <c r="A20" s="11" t="s">
        <v>40</v>
      </c>
      <c r="B20" s="41">
        <f>+'2012-13'!J20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+'2012-13'!J21</f>
        <v>1174.4969999999998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1130.4969999999998</v>
      </c>
      <c r="K21" s="80">
        <f t="shared" si="5"/>
        <v>-0.03746284579696671</v>
      </c>
    </row>
    <row r="22" spans="1:11" ht="12.75">
      <c r="A22" s="11" t="s">
        <v>143</v>
      </c>
      <c r="B22" s="41">
        <f>+'2012-13'!J22</f>
        <v>1559.759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1559.759</v>
      </c>
      <c r="K22" s="80">
        <f t="shared" si="5"/>
        <v>0</v>
      </c>
    </row>
    <row r="23" spans="1:11" ht="12.75">
      <c r="A23" s="11" t="s">
        <v>144</v>
      </c>
      <c r="B23" s="41">
        <f>+'2012-13'!J23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+'2012-13'!J24</f>
        <v>1041.851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1025.851</v>
      </c>
      <c r="K24" s="80">
        <f t="shared" si="5"/>
        <v>-0.015357282375310864</v>
      </c>
    </row>
    <row r="25" spans="1:11" ht="12.75">
      <c r="A25" s="11" t="s">
        <v>145</v>
      </c>
      <c r="B25" s="41">
        <f>+'2012-13'!J25</f>
        <v>2844.197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2731.197</v>
      </c>
      <c r="K25" s="80">
        <f t="shared" si="5"/>
        <v>-0.039730018701236235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6072.075816999999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6047.743724849999</v>
      </c>
      <c r="K27" s="79">
        <f>+(J27-B27)/B27</f>
        <v>-0.0040072115176620965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2211.171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2080.171</v>
      </c>
      <c r="K29" s="79">
        <f aca="true" t="shared" si="9" ref="K29:K35">+(J29-B29)/B29</f>
        <v>-0.05924462648976493</v>
      </c>
    </row>
    <row r="30" spans="1:11" ht="12.75">
      <c r="A30" s="10" t="s">
        <v>9</v>
      </c>
      <c r="B30" s="41">
        <f>+'2012-13'!J30</f>
        <v>1297.959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+'2012-13'!J31</f>
        <v>144.801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124.80099999999999</v>
      </c>
      <c r="K31" s="80">
        <f t="shared" si="9"/>
        <v>-0.13812059308982674</v>
      </c>
    </row>
    <row r="32" spans="1:11" ht="12.75">
      <c r="A32" s="10" t="s">
        <v>12</v>
      </c>
      <c r="B32" s="41">
        <f>+'2012-13'!J32</f>
        <v>0.025000000000005684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+'2012-13'!J34</f>
        <v>66.203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+'2012-13'!J35</f>
        <v>308.794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283.794</v>
      </c>
      <c r="K35" s="80">
        <f t="shared" si="9"/>
        <v>-0.0809601222821687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3039.6448169999994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3182.3127248499995</v>
      </c>
      <c r="K37" s="79">
        <f>+(J37-B37)/B37</f>
        <v>0.04693571665087084</v>
      </c>
    </row>
    <row r="38" spans="1:11" ht="12.75">
      <c r="A38" s="11" t="s">
        <v>57</v>
      </c>
      <c r="B38" s="41">
        <f>+'2012-13'!J38</f>
        <v>153.13099999999997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+'2012-13'!J39</f>
        <v>2780.2598169999997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2927.92772485</v>
      </c>
      <c r="K39" s="79">
        <f>+(J39-B39)/B39</f>
        <v>0.05311298855850785</v>
      </c>
    </row>
    <row r="40" spans="1:11" ht="12.75">
      <c r="A40" s="11" t="s">
        <v>84</v>
      </c>
      <c r="B40" s="41">
        <f>+'2012-13'!J40</f>
        <v>106.254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101.254</v>
      </c>
      <c r="K40" s="79">
        <f>+(J40-B40)/B40</f>
        <v>-0.047057051969808195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821.26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785.26</v>
      </c>
      <c r="K42" s="79">
        <f aca="true" t="shared" si="13" ref="K42:K47">+(J42-B42)/B42</f>
        <v>-0.04383508267783649</v>
      </c>
    </row>
    <row r="43" spans="1:11" ht="12.75">
      <c r="A43" s="83" t="s">
        <v>149</v>
      </c>
      <c r="B43" s="41">
        <f>+'2012-13'!J43</f>
        <v>61.021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25.021</v>
      </c>
      <c r="K43" s="80">
        <f t="shared" si="13"/>
        <v>-0.5899608331557988</v>
      </c>
    </row>
    <row r="44" spans="1:11" ht="12.75">
      <c r="A44" s="83" t="s">
        <v>150</v>
      </c>
      <c r="B44" s="41">
        <f>+'2012-13'!J44</f>
        <v>23.737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+'2012-13'!J45</f>
        <v>390.449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+'2012-13'!J46</f>
        <v>97.592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+'2012-13'!J47</f>
        <v>248.461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8718.247299999999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7910.554650000001</v>
      </c>
      <c r="K49" s="79">
        <f>+(J49-B49)/B49</f>
        <v>-0.09264392511554452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1653.497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1461.4220000000003</v>
      </c>
      <c r="K51" s="79">
        <f aca="true" t="shared" si="16" ref="K51:K56">+(J51-B51)/B51</f>
        <v>-0.11616289597138658</v>
      </c>
    </row>
    <row r="52" spans="1:11" ht="12.75">
      <c r="A52" s="10" t="s">
        <v>31</v>
      </c>
      <c r="B52" s="41">
        <f>+'2012-13'!J52</f>
        <v>665.248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614.248</v>
      </c>
      <c r="K52" s="80">
        <f t="shared" si="16"/>
        <v>-0.07666313916013276</v>
      </c>
    </row>
    <row r="53" spans="1:11" ht="12.75">
      <c r="A53" s="10" t="s">
        <v>32</v>
      </c>
      <c r="B53" s="41">
        <f>+'2012-13'!J53</f>
        <v>586.956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568.956</v>
      </c>
      <c r="K53" s="80">
        <f t="shared" si="16"/>
        <v>-0.030666693925950155</v>
      </c>
    </row>
    <row r="54" spans="1:11" ht="12.75">
      <c r="A54" s="10" t="s">
        <v>33</v>
      </c>
      <c r="B54" s="41">
        <f>+'2012-13'!J54</f>
        <v>516.071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501.37100000000004</v>
      </c>
      <c r="K54" s="80">
        <f t="shared" si="16"/>
        <v>-0.028484452720652757</v>
      </c>
    </row>
    <row r="55" spans="1:11" ht="12.75">
      <c r="A55" s="27" t="s">
        <v>113</v>
      </c>
      <c r="B55" s="41">
        <f>+'2012-13'!J55</f>
        <v>-236.063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-344.438</v>
      </c>
      <c r="K55" s="80">
        <f t="shared" si="16"/>
        <v>0.4590935470615895</v>
      </c>
    </row>
    <row r="56" spans="1:11" ht="12.75">
      <c r="A56" s="10" t="s">
        <v>34</v>
      </c>
      <c r="B56" s="41">
        <f>+'2012-13'!J56</f>
        <v>121.285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492.34699999999975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238.59700000000066</v>
      </c>
      <c r="K58" s="79">
        <f aca="true" t="shared" si="18" ref="K58:K68">+(J58-B58)/B58</f>
        <v>-0.5153885369465016</v>
      </c>
    </row>
    <row r="59" spans="1:11" ht="12.75">
      <c r="A59" s="84" t="s">
        <v>160</v>
      </c>
      <c r="B59" s="41">
        <f>+'2012-13'!J59</f>
        <v>-1935.451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-1976.751</v>
      </c>
      <c r="K59" s="80">
        <f t="shared" si="18"/>
        <v>0.021338695735515886</v>
      </c>
    </row>
    <row r="60" spans="1:11" ht="12.75">
      <c r="A60" s="84" t="s">
        <v>153</v>
      </c>
      <c r="B60" s="41">
        <f>+'2012-13'!J60</f>
        <v>-4227.32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-4302.32</v>
      </c>
      <c r="K60" s="80">
        <f t="shared" si="18"/>
        <v>0.01774173708164984</v>
      </c>
    </row>
    <row r="61" spans="1:11" ht="12.75">
      <c r="A61" s="84" t="s">
        <v>154</v>
      </c>
      <c r="B61" s="41">
        <f>+'2012-13'!J61</f>
        <v>3087.539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3084.789</v>
      </c>
      <c r="K61" s="80">
        <f t="shared" si="18"/>
        <v>-0.0008906770084523628</v>
      </c>
    </row>
    <row r="62" spans="1:11" ht="12.75">
      <c r="A62" s="84" t="s">
        <v>155</v>
      </c>
      <c r="B62" s="41">
        <f>+'2012-13'!J62</f>
        <v>-1159.9560000000001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-1289.9560000000001</v>
      </c>
      <c r="K62" s="80">
        <f t="shared" si="18"/>
        <v>0.11207321657028368</v>
      </c>
    </row>
    <row r="63" spans="1:11" ht="12.75">
      <c r="A63" s="84" t="s">
        <v>96</v>
      </c>
      <c r="B63" s="41">
        <f>+'2012-13'!J63</f>
        <v>-363.70799999999997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-383.70799999999997</v>
      </c>
      <c r="K63" s="80">
        <f t="shared" si="18"/>
        <v>0.05498916713407459</v>
      </c>
    </row>
    <row r="64" spans="1:11" ht="12.75">
      <c r="A64" s="84" t="s">
        <v>156</v>
      </c>
      <c r="B64" s="41">
        <f>+'2012-13'!J64</f>
        <v>3989.723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3977.723</v>
      </c>
      <c r="K64" s="80">
        <f t="shared" si="18"/>
        <v>-0.0030077276041469547</v>
      </c>
    </row>
    <row r="65" spans="1:11" ht="12.75">
      <c r="A65" s="84" t="s">
        <v>94</v>
      </c>
      <c r="B65" s="41">
        <f>+'2012-13'!J65</f>
        <v>-2111.233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-2083.933</v>
      </c>
      <c r="K65" s="80">
        <f t="shared" si="18"/>
        <v>-0.012930832361942136</v>
      </c>
    </row>
    <row r="66" spans="1:11" ht="12.75" customHeight="1">
      <c r="A66" s="84" t="s">
        <v>157</v>
      </c>
      <c r="B66" s="41">
        <f>+'2012-13'!J66</f>
        <v>87.919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+'2012-13'!J67</f>
        <v>796.027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+'2012-13'!J68</f>
        <v>2328.807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2328.807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3566.8819999999996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3369.8819999999996</v>
      </c>
      <c r="K70" s="79">
        <f>+(J70-B70)/B70</f>
        <v>-0.05523031039434442</v>
      </c>
    </row>
    <row r="71" spans="1:11" ht="12.75">
      <c r="A71" s="11" t="s">
        <v>21</v>
      </c>
      <c r="B71" s="41">
        <f>+'2012-13'!J71</f>
        <v>1769.342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1618.342</v>
      </c>
      <c r="K71" s="80">
        <f>+(J71-B71)/B71</f>
        <v>-0.08534246064356127</v>
      </c>
    </row>
    <row r="72" spans="1:11" ht="12.75">
      <c r="A72" s="11" t="s">
        <v>69</v>
      </c>
      <c r="B72" s="41">
        <f>+'2012-13'!J72</f>
        <v>96.89699999999999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83.89699999999999</v>
      </c>
      <c r="K72" s="80">
        <f>+(J72-B72)/B72</f>
        <v>-0.13416308038432564</v>
      </c>
    </row>
    <row r="73" spans="1:11" ht="12.75">
      <c r="A73" s="11" t="s">
        <v>70</v>
      </c>
      <c r="B73" s="41">
        <f>+'2012-13'!J73</f>
        <v>1556.7129999999997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1523.7129999999997</v>
      </c>
      <c r="K73" s="80">
        <f>+(J73-B73)/B73</f>
        <v>-0.021198512506801194</v>
      </c>
    </row>
    <row r="74" spans="1:11" ht="12.75">
      <c r="A74" s="11" t="s">
        <v>71</v>
      </c>
      <c r="B74" s="41">
        <f>+'2012-13'!J74</f>
        <v>143.93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3005.5213000000003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2840.65365</v>
      </c>
      <c r="K76" s="79">
        <f aca="true" t="shared" si="22" ref="K76:K84">+(J76-B76)/B76</f>
        <v>-0.054854926498108705</v>
      </c>
    </row>
    <row r="77" spans="1:11" ht="12.75">
      <c r="A77" s="21" t="s">
        <v>74</v>
      </c>
      <c r="B77" s="41">
        <f>+'2012-13'!J77</f>
        <v>756.0932999999999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704.22565</v>
      </c>
      <c r="K77" s="80">
        <f t="shared" si="22"/>
        <v>-0.06859953659158191</v>
      </c>
    </row>
    <row r="78" spans="1:11" ht="12.75">
      <c r="A78" s="21" t="s">
        <v>137</v>
      </c>
      <c r="B78" s="41">
        <f>+'2012-13'!J78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+'2012-13'!J79</f>
        <v>63.584999999999994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62.584999999999994</v>
      </c>
      <c r="K79" s="80">
        <f t="shared" si="22"/>
        <v>-0.015726979633561376</v>
      </c>
    </row>
    <row r="80" spans="1:11" ht="12.75">
      <c r="A80" s="21" t="s">
        <v>76</v>
      </c>
      <c r="B80" s="41">
        <f>+'2012-13'!J80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+'2012-13'!J81</f>
        <v>58.652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53.652</v>
      </c>
      <c r="K81" s="80">
        <f t="shared" si="22"/>
        <v>-0.0852485848734911</v>
      </c>
    </row>
    <row r="82" spans="1:11" ht="12.75">
      <c r="A82" s="21" t="s">
        <v>78</v>
      </c>
      <c r="B82" s="41">
        <f>+'2012-13'!J82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+'2012-13'!J83</f>
        <v>2040.944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1933.944</v>
      </c>
      <c r="K83" s="80">
        <f t="shared" si="22"/>
        <v>-0.05242672018438527</v>
      </c>
    </row>
    <row r="84" spans="1:11" ht="12.75">
      <c r="A84" s="21" t="s">
        <v>80</v>
      </c>
      <c r="B84" s="41">
        <f>+'2012-13'!J84</f>
        <v>-42.644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5073.492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4762.492</v>
      </c>
      <c r="K87" s="79">
        <f>+(J87-B87)/B87</f>
        <v>-0.06129900273815352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1228.051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1017.751</v>
      </c>
      <c r="K89" s="79">
        <f>+(J89-B89)/B89</f>
        <v>-0.1712469596132408</v>
      </c>
    </row>
    <row r="90" spans="1:11" ht="12.75">
      <c r="A90" s="83" t="s">
        <v>139</v>
      </c>
      <c r="B90" s="41">
        <f>+'2012-13'!J90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+'2012-13'!J91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+'2012-13'!J92</f>
        <v>696.439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546.939</v>
      </c>
      <c r="K92" s="80">
        <f>+(J92-B92)/B92</f>
        <v>-0.21466345221907449</v>
      </c>
    </row>
    <row r="93" spans="1:11" ht="12.75">
      <c r="A93" s="83" t="s">
        <v>141</v>
      </c>
      <c r="B93" s="41">
        <f>+'2012-13'!J93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1340.469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1288.469</v>
      </c>
      <c r="K95" s="79">
        <f aca="true" t="shared" si="27" ref="K95:K100">+(J95-B95)/B95</f>
        <v>-0.03879239281176961</v>
      </c>
    </row>
    <row r="96" spans="1:11" ht="12.75">
      <c r="A96" s="10" t="s">
        <v>15</v>
      </c>
      <c r="B96" s="41">
        <f>+'2012-13'!J96</f>
        <v>671.012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665.012</v>
      </c>
      <c r="K96" s="80">
        <f t="shared" si="27"/>
        <v>-0.008941717882839652</v>
      </c>
    </row>
    <row r="97" spans="1:11" ht="12.75">
      <c r="A97" s="10" t="s">
        <v>16</v>
      </c>
      <c r="B97" s="41">
        <f>+'2012-13'!J97</f>
        <v>60.014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+'2012-13'!J98</f>
        <v>-0.337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+'2012-13'!J99</f>
        <v>518.82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492.82000000000005</v>
      </c>
      <c r="K99" s="80">
        <f t="shared" si="27"/>
        <v>-0.050113719594464354</v>
      </c>
    </row>
    <row r="100" spans="1:11" ht="12.75">
      <c r="A100" s="10" t="s">
        <v>19</v>
      </c>
      <c r="B100" s="41">
        <f>+'2012-13'!J100</f>
        <v>90.96000000000001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70.96000000000001</v>
      </c>
      <c r="K100" s="80">
        <f t="shared" si="27"/>
        <v>-0.2198768689533861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2504.9719999999998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2456.272</v>
      </c>
      <c r="K103" s="79">
        <f aca="true" t="shared" si="30" ref="K103:K109">+(J103-B103)/B103</f>
        <v>-0.01944133507280713</v>
      </c>
    </row>
    <row r="104" spans="1:11" ht="12.75">
      <c r="A104" s="11" t="s">
        <v>62</v>
      </c>
      <c r="B104" s="41">
        <f>+'2012-13'!J104</f>
        <v>229.462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+'2012-13'!J105</f>
        <v>162.562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+'2012-13'!J106</f>
        <v>776.974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728.274</v>
      </c>
      <c r="K106" s="80">
        <f t="shared" si="30"/>
        <v>-0.06267906004576736</v>
      </c>
    </row>
    <row r="107" spans="1:11" ht="12.75">
      <c r="A107" s="11" t="s">
        <v>65</v>
      </c>
      <c r="B107" s="41">
        <f>+'2012-13'!J107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+'2012-13'!J109</f>
        <v>844.0039999999999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23846.749117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22224.724374850004</v>
      </c>
      <c r="K111" s="81">
        <f>+(J111-B111)/B111</f>
        <v>-0.06801869446404657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-2756.643224850006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3503.934000000001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3150.934000000001</v>
      </c>
      <c r="K4" s="77">
        <f>+(J4-B4)/B4</f>
        <v>-0.10074390670600528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864.862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826.862</v>
      </c>
      <c r="K6" s="79">
        <f aca="true" t="shared" si="2" ref="K6:K11">+(J6-B6)/B6</f>
        <v>-0.043937645543450865</v>
      </c>
    </row>
    <row r="7" spans="1:11" ht="12.75">
      <c r="A7" s="10" t="s">
        <v>26</v>
      </c>
      <c r="B7" s="39">
        <f>+'2013-14'!J7</f>
        <v>33.425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20.424999999999997</v>
      </c>
      <c r="K7" s="80">
        <f t="shared" si="2"/>
        <v>-0.38893044128646226</v>
      </c>
    </row>
    <row r="8" spans="1:11" ht="12.75">
      <c r="A8" s="10" t="s">
        <v>27</v>
      </c>
      <c r="B8" s="39">
        <f>+'2013-14'!J8</f>
        <v>59.336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59.336</v>
      </c>
      <c r="K8" s="80">
        <f t="shared" si="2"/>
        <v>0</v>
      </c>
    </row>
    <row r="9" spans="1:11" ht="12.75">
      <c r="A9" s="10" t="s">
        <v>110</v>
      </c>
      <c r="B9" s="39">
        <f>+'2013-14'!J9</f>
        <v>316.842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+'2013-14'!J10</f>
        <v>-24.756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+'2013-14'!J11</f>
        <v>480.015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455.015</v>
      </c>
      <c r="K11" s="80">
        <f t="shared" si="2"/>
        <v>-0.05208170578002771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-4406.543999999999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-4513.543999999999</v>
      </c>
      <c r="K13" s="79">
        <f>+(J13-B13)/B13</f>
        <v>0.024282067761039042</v>
      </c>
    </row>
    <row r="14" spans="1:11" ht="12.75">
      <c r="A14" s="21" t="s">
        <v>85</v>
      </c>
      <c r="B14" s="41">
        <f>+'2013-14'!J14</f>
        <v>-6537.878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-6549.878</v>
      </c>
      <c r="K14" s="80">
        <f>+(J14-B14)/B14</f>
        <v>0.0018354579268686263</v>
      </c>
    </row>
    <row r="15" spans="1:11" ht="12.75">
      <c r="A15" s="21" t="s">
        <v>86</v>
      </c>
      <c r="B15" s="41">
        <f>+'2013-14'!J15</f>
        <v>986.707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+'2013-14'!J16</f>
        <v>318.452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316.452</v>
      </c>
      <c r="K16" s="80">
        <f>+(J16-B16)/B16</f>
        <v>-0.006280381344755254</v>
      </c>
    </row>
    <row r="17" spans="1:11" ht="12.75">
      <c r="A17" s="21" t="s">
        <v>110</v>
      </c>
      <c r="B17" s="41">
        <f>+'2013-14'!J17</f>
        <v>826.175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733.175</v>
      </c>
      <c r="K17" s="80">
        <f>+(J17-B17)/B17</f>
        <v>-0.11256695010137079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7045.616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6837.616</v>
      </c>
      <c r="K19" s="79">
        <f aca="true" t="shared" si="5" ref="K19:K25">+(J19-B19)/B19</f>
        <v>-0.029521904117397257</v>
      </c>
    </row>
    <row r="20" spans="1:11" ht="12.75">
      <c r="A20" s="11" t="s">
        <v>40</v>
      </c>
      <c r="B20" s="41">
        <f>+'2013-14'!J20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+'2013-14'!J21</f>
        <v>1130.4969999999998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1110.4969999999998</v>
      </c>
      <c r="K21" s="80">
        <f t="shared" si="5"/>
        <v>-0.017691333988502405</v>
      </c>
    </row>
    <row r="22" spans="1:11" ht="12.75">
      <c r="A22" s="11" t="s">
        <v>143</v>
      </c>
      <c r="B22" s="41">
        <f>+'2013-14'!J22</f>
        <v>1559.759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1489.759</v>
      </c>
      <c r="K22" s="80">
        <f t="shared" si="5"/>
        <v>-0.04487872805991182</v>
      </c>
    </row>
    <row r="23" spans="1:11" ht="12.75">
      <c r="A23" s="11" t="s">
        <v>144</v>
      </c>
      <c r="B23" s="41">
        <f>+'2013-14'!J23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+'2013-14'!J24</f>
        <v>1025.851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982.8510000000001</v>
      </c>
      <c r="K24" s="80">
        <f t="shared" si="5"/>
        <v>-0.041916418661189586</v>
      </c>
    </row>
    <row r="25" spans="1:11" ht="12.75">
      <c r="A25" s="11" t="s">
        <v>145</v>
      </c>
      <c r="B25" s="41">
        <f>+'2013-14'!J25</f>
        <v>2731.197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2656.197</v>
      </c>
      <c r="K25" s="80">
        <f t="shared" si="5"/>
        <v>-0.027460487105104465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6047.743724849999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6077.145028092499</v>
      </c>
      <c r="K27" s="79">
        <f>+(J27-B27)/B27</f>
        <v>0.004861532594658559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2080.171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2046.1709999999998</v>
      </c>
      <c r="K29" s="79">
        <f aca="true" t="shared" si="9" ref="K29:K35">+(J29-B29)/B29</f>
        <v>-0.0163448101141685</v>
      </c>
    </row>
    <row r="30" spans="1:11" ht="12.75">
      <c r="A30" s="10" t="s">
        <v>9</v>
      </c>
      <c r="B30" s="41">
        <f>+'2013-14'!J30</f>
        <v>1297.959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+'2013-14'!J31</f>
        <v>124.80099999999999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+'2013-14'!J32</f>
        <v>0.025000000000005684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+'2013-14'!J34</f>
        <v>66.203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+'2013-14'!J35</f>
        <v>283.794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253.79399999999998</v>
      </c>
      <c r="K35" s="80">
        <f t="shared" si="9"/>
        <v>-0.1057104801370008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3182.3127248499995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3271.7140280924996</v>
      </c>
      <c r="K37" s="79">
        <f>+(J37-B37)/B37</f>
        <v>0.028093185985269258</v>
      </c>
    </row>
    <row r="38" spans="1:11" ht="12.75">
      <c r="A38" s="11" t="s">
        <v>57</v>
      </c>
      <c r="B38" s="41">
        <f>+'2013-14'!J38</f>
        <v>153.13099999999997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+'2013-14'!J39</f>
        <v>2927.92772485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3019.3290280925</v>
      </c>
      <c r="K39" s="79">
        <f>+(J39-B39)/B39</f>
        <v>0.031217062657235707</v>
      </c>
    </row>
    <row r="40" spans="1:11" ht="12.75">
      <c r="A40" s="11" t="s">
        <v>84</v>
      </c>
      <c r="B40" s="41">
        <f>+'2013-14'!J40</f>
        <v>101.254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99.254</v>
      </c>
      <c r="K40" s="79">
        <f>+(J40-B40)/B40</f>
        <v>-0.019752306081735043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785.26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759.26</v>
      </c>
      <c r="K42" s="79">
        <f aca="true" t="shared" si="13" ref="K42:K47">+(J42-B42)/B42</f>
        <v>-0.03311005272139164</v>
      </c>
    </row>
    <row r="43" spans="1:11" ht="12.75">
      <c r="A43" s="83" t="s">
        <v>149</v>
      </c>
      <c r="B43" s="41">
        <f>+'2013-14'!J43</f>
        <v>25.021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-0.9789999999999992</v>
      </c>
      <c r="K43" s="80">
        <f t="shared" si="13"/>
        <v>-1.0391271332081051</v>
      </c>
    </row>
    <row r="44" spans="1:11" ht="12.75">
      <c r="A44" s="83" t="s">
        <v>150</v>
      </c>
      <c r="B44" s="41">
        <f>+'2013-14'!J44</f>
        <v>23.737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+'2013-14'!J45</f>
        <v>390.449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+'2013-14'!J46</f>
        <v>97.592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+'2013-14'!J47</f>
        <v>248.461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7910.554650000001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6890.7124</v>
      </c>
      <c r="K49" s="79">
        <f>+(J49-B49)/B49</f>
        <v>-0.12892171220889048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1461.4220000000003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1299.4220000000003</v>
      </c>
      <c r="K51" s="79">
        <f aca="true" t="shared" si="16" ref="K51:K56">+(J51-B51)/B51</f>
        <v>-0.11085093833266502</v>
      </c>
    </row>
    <row r="52" spans="1:11" ht="12.75">
      <c r="A52" s="10" t="s">
        <v>31</v>
      </c>
      <c r="B52" s="41">
        <f>+'2013-14'!J52</f>
        <v>614.248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540.248</v>
      </c>
      <c r="K52" s="80">
        <f t="shared" si="16"/>
        <v>-0.12047251273101417</v>
      </c>
    </row>
    <row r="53" spans="1:11" ht="12.75">
      <c r="A53" s="10" t="s">
        <v>32</v>
      </c>
      <c r="B53" s="41">
        <f>+'2013-14'!J53</f>
        <v>568.956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500.956</v>
      </c>
      <c r="K53" s="80">
        <f t="shared" si="16"/>
        <v>-0.11951715071112705</v>
      </c>
    </row>
    <row r="54" spans="1:11" ht="12.75">
      <c r="A54" s="10" t="s">
        <v>33</v>
      </c>
      <c r="B54" s="41">
        <f>+'2013-14'!J54</f>
        <v>501.37100000000004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+'2013-14'!J55</f>
        <v>-344.438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-364.438</v>
      </c>
      <c r="K55" s="80">
        <f t="shared" si="16"/>
        <v>0.058065602517724524</v>
      </c>
    </row>
    <row r="56" spans="1:11" ht="12.75">
      <c r="A56" s="10" t="s">
        <v>34</v>
      </c>
      <c r="B56" s="41">
        <f>+'2013-14'!J56</f>
        <v>121.285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238.59700000000066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-465.2079999999992</v>
      </c>
      <c r="K58" s="79">
        <f aca="true" t="shared" si="18" ref="K58:K68">+(J58-B58)/B58</f>
        <v>-2.949764665942983</v>
      </c>
    </row>
    <row r="59" spans="1:11" ht="12.75">
      <c r="A59" s="84" t="s">
        <v>160</v>
      </c>
      <c r="B59" s="41">
        <f>+'2013-14'!J59</f>
        <v>-1976.751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-2017.337</v>
      </c>
      <c r="K59" s="80">
        <f t="shared" si="18"/>
        <v>0.020531670402594973</v>
      </c>
    </row>
    <row r="60" spans="1:11" ht="12.75">
      <c r="A60" s="84" t="s">
        <v>153</v>
      </c>
      <c r="B60" s="41">
        <f>+'2013-14'!J60</f>
        <v>-4302.32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-4527.32</v>
      </c>
      <c r="K60" s="80">
        <f t="shared" si="18"/>
        <v>0.05229736514252776</v>
      </c>
    </row>
    <row r="61" spans="1:11" ht="12.75">
      <c r="A61" s="84" t="s">
        <v>154</v>
      </c>
      <c r="B61" s="41">
        <f>+'2013-14'!J61</f>
        <v>3084.789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3068.724</v>
      </c>
      <c r="K61" s="80">
        <f t="shared" si="18"/>
        <v>-0.005207811620178902</v>
      </c>
    </row>
    <row r="62" spans="1:11" ht="12.75">
      <c r="A62" s="84" t="s">
        <v>155</v>
      </c>
      <c r="B62" s="41">
        <f>+'2013-14'!J62</f>
        <v>-1289.9560000000001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-1419.9560000000001</v>
      </c>
      <c r="K62" s="80">
        <f t="shared" si="18"/>
        <v>0.1007786312091265</v>
      </c>
    </row>
    <row r="63" spans="1:11" ht="12.75">
      <c r="A63" s="84" t="s">
        <v>96</v>
      </c>
      <c r="B63" s="41">
        <f>+'2013-14'!J63</f>
        <v>-383.70799999999997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-403.70799999999997</v>
      </c>
      <c r="K63" s="80">
        <f t="shared" si="18"/>
        <v>0.052122968507302435</v>
      </c>
    </row>
    <row r="64" spans="1:11" ht="12.75">
      <c r="A64" s="84" t="s">
        <v>156</v>
      </c>
      <c r="B64" s="41">
        <f>+'2013-14'!J64</f>
        <v>3977.723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3977.723</v>
      </c>
      <c r="K64" s="80">
        <f t="shared" si="18"/>
        <v>0</v>
      </c>
    </row>
    <row r="65" spans="1:11" ht="12.75">
      <c r="A65" s="84" t="s">
        <v>94</v>
      </c>
      <c r="B65" s="41">
        <f>+'2013-14'!J65</f>
        <v>-2083.933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-2056.087</v>
      </c>
      <c r="K65" s="80">
        <f t="shared" si="18"/>
        <v>-0.013362233814618802</v>
      </c>
    </row>
    <row r="66" spans="1:11" ht="12.75" customHeight="1">
      <c r="A66" s="84" t="s">
        <v>157</v>
      </c>
      <c r="B66" s="41">
        <f>+'2013-14'!J66</f>
        <v>87.919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+'2013-14'!J67</f>
        <v>796.027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+'2013-14'!J68</f>
        <v>2328.807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2028.8069999999998</v>
      </c>
      <c r="K68" s="80">
        <f t="shared" si="18"/>
        <v>-0.12882132353604228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3369.8819999999996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3355.8819999999996</v>
      </c>
      <c r="K70" s="79">
        <f>+(J70-B70)/B70</f>
        <v>-0.00415444813794667</v>
      </c>
    </row>
    <row r="71" spans="1:11" ht="12.75">
      <c r="A71" s="11" t="s">
        <v>21</v>
      </c>
      <c r="B71" s="41">
        <f>+'2013-14'!J71</f>
        <v>1618.342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1618.342</v>
      </c>
      <c r="K71" s="80">
        <f>+(J71-B71)/B71</f>
        <v>0</v>
      </c>
    </row>
    <row r="72" spans="1:11" ht="12.75">
      <c r="A72" s="11" t="s">
        <v>69</v>
      </c>
      <c r="B72" s="41">
        <f>+'2013-14'!J72</f>
        <v>83.89699999999999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69.89699999999999</v>
      </c>
      <c r="K72" s="80">
        <f>+(J72-B72)/B72</f>
        <v>-0.16687128264419468</v>
      </c>
    </row>
    <row r="73" spans="1:11" ht="12.75">
      <c r="A73" s="11" t="s">
        <v>70</v>
      </c>
      <c r="B73" s="41">
        <f>+'2013-14'!J73</f>
        <v>1523.7129999999997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1523.7129999999997</v>
      </c>
      <c r="K73" s="80">
        <f>+(J73-B73)/B73</f>
        <v>0</v>
      </c>
    </row>
    <row r="74" spans="1:11" ht="12.75">
      <c r="A74" s="11" t="s">
        <v>71</v>
      </c>
      <c r="B74" s="41">
        <f>+'2013-14'!J74</f>
        <v>143.93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2840.65365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2700.6164000000003</v>
      </c>
      <c r="K76" s="79">
        <f aca="true" t="shared" si="22" ref="K76:K84">+(J76-B76)/B76</f>
        <v>-0.04929754459858204</v>
      </c>
    </row>
    <row r="77" spans="1:11" ht="12.75">
      <c r="A77" s="21" t="s">
        <v>74</v>
      </c>
      <c r="B77" s="41">
        <f>+'2013-14'!J77</f>
        <v>704.22565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749.1884</v>
      </c>
      <c r="K77" s="80">
        <f t="shared" si="22"/>
        <v>0.06384707799268605</v>
      </c>
    </row>
    <row r="78" spans="1:11" ht="12.75">
      <c r="A78" s="21" t="s">
        <v>137</v>
      </c>
      <c r="B78" s="41">
        <f>+'2013-14'!J78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+'2013-14'!J79</f>
        <v>62.584999999999994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60.584999999999994</v>
      </c>
      <c r="K79" s="80">
        <f t="shared" si="22"/>
        <v>-0.03195653910681474</v>
      </c>
    </row>
    <row r="80" spans="1:11" ht="12.75">
      <c r="A80" s="21" t="s">
        <v>76</v>
      </c>
      <c r="B80" s="41">
        <f>+'2013-14'!J80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+'2013-14'!J81</f>
        <v>53.652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+'2013-14'!J83</f>
        <v>1933.944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1750.944</v>
      </c>
      <c r="K83" s="80">
        <f t="shared" si="22"/>
        <v>-0.09462528387585163</v>
      </c>
    </row>
    <row r="84" spans="1:11" ht="12.75">
      <c r="A84" s="21" t="s">
        <v>80</v>
      </c>
      <c r="B84" s="41">
        <f>+'2013-14'!J84</f>
        <v>-42.644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4762.492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4646.692</v>
      </c>
      <c r="K87" s="79">
        <f>+(J87-B87)/B87</f>
        <v>-0.02431500147401826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1017.751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976.951</v>
      </c>
      <c r="K89" s="79">
        <f>+(J89-B89)/B89</f>
        <v>-0.0400883909718585</v>
      </c>
    </row>
    <row r="90" spans="1:11" ht="12.75">
      <c r="A90" s="83" t="s">
        <v>139</v>
      </c>
      <c r="B90" s="41">
        <f>+'2013-14'!J90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+'2013-14'!J91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+'2013-14'!J92</f>
        <v>546.939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532.939</v>
      </c>
      <c r="K92" s="80">
        <f>+(J92-B92)/B92</f>
        <v>-0.02559700441913998</v>
      </c>
    </row>
    <row r="93" spans="1:11" ht="12.75">
      <c r="A93" s="83" t="s">
        <v>141</v>
      </c>
      <c r="B93" s="41">
        <f>+'2013-14'!J93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1288.469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1218.469</v>
      </c>
      <c r="K95" s="79">
        <f aca="true" t="shared" si="27" ref="K95:K100">+(J95-B95)/B95</f>
        <v>-0.05432804359282218</v>
      </c>
    </row>
    <row r="96" spans="1:11" ht="12.75">
      <c r="A96" s="10" t="s">
        <v>15</v>
      </c>
      <c r="B96" s="41">
        <f>+'2013-14'!J96</f>
        <v>665.012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615.012</v>
      </c>
      <c r="K96" s="80">
        <f t="shared" si="27"/>
        <v>-0.07518661317389762</v>
      </c>
    </row>
    <row r="97" spans="1:11" ht="12.75">
      <c r="A97" s="10" t="s">
        <v>16</v>
      </c>
      <c r="B97" s="41">
        <f>+'2013-14'!J97</f>
        <v>60.014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+'2013-14'!J98</f>
        <v>-0.337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+'2013-14'!J99</f>
        <v>492.82000000000005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492.82000000000005</v>
      </c>
      <c r="K99" s="80">
        <f t="shared" si="27"/>
        <v>0</v>
      </c>
    </row>
    <row r="100" spans="1:11" ht="12.75">
      <c r="A100" s="10" t="s">
        <v>19</v>
      </c>
      <c r="B100" s="41">
        <f>+'2013-14'!J100</f>
        <v>70.96000000000001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50.96000000000001</v>
      </c>
      <c r="K100" s="80">
        <f t="shared" si="27"/>
        <v>-0.2818489289740699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2456.272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2451.272</v>
      </c>
      <c r="K103" s="79">
        <f aca="true" t="shared" si="30" ref="K103:K109">+(J103-B103)/B103</f>
        <v>-0.0020356051772767838</v>
      </c>
    </row>
    <row r="104" spans="1:11" ht="12.75">
      <c r="A104" s="11" t="s">
        <v>62</v>
      </c>
      <c r="B104" s="41">
        <f>+'2013-14'!J104</f>
        <v>229.462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+'2013-14'!J105</f>
        <v>162.562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+'2013-14'!J106</f>
        <v>728.274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723.274</v>
      </c>
      <c r="K106" s="80">
        <f t="shared" si="30"/>
        <v>-0.006865547856987892</v>
      </c>
    </row>
    <row r="107" spans="1:11" ht="12.75">
      <c r="A107" s="11" t="s">
        <v>65</v>
      </c>
      <c r="B107" s="41">
        <f>+'2013-14'!J107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+'2013-14'!J109</f>
        <v>844.0039999999999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22224.724374850004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20765.4834280925</v>
      </c>
      <c r="K111" s="81">
        <f>+(J111-B111)/B111</f>
        <v>-0.06565844966828092</v>
      </c>
      <c r="N111" s="60">
        <f>+J111-B111</f>
        <v>-1459.2409467575053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-1297.4022780925006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3150.934000000001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2811.9100000000017</v>
      </c>
      <c r="K4" s="77">
        <f>+(J4-B4)/B4</f>
        <v>-0.10759476396522406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826.862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810.3249999999999</v>
      </c>
      <c r="K6" s="79">
        <f aca="true" t="shared" si="2" ref="K6:K11">+(J6-B6)/B6</f>
        <v>-0.019999709746003607</v>
      </c>
    </row>
    <row r="7" spans="1:11" ht="12.75">
      <c r="A7" s="10" t="s">
        <v>26</v>
      </c>
      <c r="B7" s="39">
        <f>+'2014-15'!J7</f>
        <v>20.424999999999997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9.424999999999997</v>
      </c>
      <c r="K7" s="80">
        <f t="shared" si="2"/>
        <v>-0.5385556915544676</v>
      </c>
    </row>
    <row r="8" spans="1:11" ht="12.75">
      <c r="A8" s="10" t="s">
        <v>27</v>
      </c>
      <c r="B8" s="39">
        <f>+'2014-15'!J8</f>
        <v>59.336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53.799</v>
      </c>
      <c r="K8" s="80">
        <f t="shared" si="2"/>
        <v>-0.09331603074019144</v>
      </c>
    </row>
    <row r="9" spans="1:11" ht="12.75">
      <c r="A9" s="10" t="s">
        <v>110</v>
      </c>
      <c r="B9" s="39">
        <f>+'2014-15'!J9</f>
        <v>316.842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+'2014-15'!J10</f>
        <v>-24.756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+'2014-15'!J11</f>
        <v>455.015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455.015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-4513.543999999999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-4816.543999999999</v>
      </c>
      <c r="K13" s="79">
        <f>+(J13-B13)/B13</f>
        <v>0.06713128308929747</v>
      </c>
    </row>
    <row r="14" spans="1:11" ht="12.75">
      <c r="A14" s="21" t="s">
        <v>85</v>
      </c>
      <c r="B14" s="41">
        <f>+'2014-15'!J14</f>
        <v>-6549.878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-6749.878</v>
      </c>
      <c r="K14" s="80">
        <f>+(J14-B14)/B14</f>
        <v>0.03053491988705744</v>
      </c>
    </row>
    <row r="15" spans="1:11" ht="12.75">
      <c r="A15" s="21" t="s">
        <v>86</v>
      </c>
      <c r="B15" s="41">
        <f>+'2014-15'!J15</f>
        <v>986.707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+'2014-15'!J16</f>
        <v>316.452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286.452</v>
      </c>
      <c r="K16" s="80">
        <f>+(J16-B16)/B16</f>
        <v>-0.094801107276933</v>
      </c>
    </row>
    <row r="17" spans="1:11" ht="12.75">
      <c r="A17" s="21" t="s">
        <v>110</v>
      </c>
      <c r="B17" s="41">
        <f>+'2014-15'!J17</f>
        <v>733.175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660.175</v>
      </c>
      <c r="K17" s="80">
        <f>+(J17-B17)/B17</f>
        <v>-0.09956695195553586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6837.616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6818.129000000001</v>
      </c>
      <c r="K19" s="79">
        <f aca="true" t="shared" si="5" ref="K19:K25">+(J19-B19)/B19</f>
        <v>-0.002849969931040171</v>
      </c>
    </row>
    <row r="20" spans="1:11" ht="12.75">
      <c r="A20" s="11" t="s">
        <v>40</v>
      </c>
      <c r="B20" s="41">
        <f>+'2014-15'!J20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+'2014-15'!J21</f>
        <v>1110.4969999999998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1110.4969999999998</v>
      </c>
      <c r="K21" s="80">
        <f t="shared" si="5"/>
        <v>0</v>
      </c>
    </row>
    <row r="22" spans="1:11" ht="12.75">
      <c r="A22" s="11" t="s">
        <v>143</v>
      </c>
      <c r="B22" s="41">
        <f>+'2014-15'!J22</f>
        <v>1489.759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1489.759</v>
      </c>
      <c r="K22" s="80">
        <f t="shared" si="5"/>
        <v>0</v>
      </c>
    </row>
    <row r="23" spans="1:11" ht="12.75">
      <c r="A23" s="11" t="s">
        <v>144</v>
      </c>
      <c r="B23" s="41">
        <f>+'2014-15'!J23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+'2014-15'!J24</f>
        <v>982.8510000000001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963.3640000000001</v>
      </c>
      <c r="K24" s="80">
        <f t="shared" si="5"/>
        <v>-0.01982701345371777</v>
      </c>
    </row>
    <row r="25" spans="1:11" ht="12.75">
      <c r="A25" s="11" t="s">
        <v>145</v>
      </c>
      <c r="B25" s="41">
        <f>+'2014-15'!J25</f>
        <v>2656.197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2656.197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6077.145028092499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5788.2450280924995</v>
      </c>
      <c r="K27" s="79">
        <f>+(J27-B27)/B27</f>
        <v>-0.04753877004160947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2046.1709999999998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2006.1709999999998</v>
      </c>
      <c r="K29" s="79">
        <f aca="true" t="shared" si="9" ref="K29:K35">+(J29-B29)/B29</f>
        <v>-0.019548708294663545</v>
      </c>
    </row>
    <row r="30" spans="1:11" ht="12.75">
      <c r="A30" s="10" t="s">
        <v>9</v>
      </c>
      <c r="B30" s="41">
        <f>+'2014-15'!J30</f>
        <v>1297.959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1257.959</v>
      </c>
      <c r="K30" s="80">
        <f t="shared" si="9"/>
        <v>-0.030817614423876254</v>
      </c>
    </row>
    <row r="31" spans="1:11" ht="12.75">
      <c r="A31" s="10" t="s">
        <v>11</v>
      </c>
      <c r="B31" s="41">
        <f>+'2014-15'!J31</f>
        <v>124.80099999999999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+'2014-15'!J32</f>
        <v>0.025000000000005684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+'2014-15'!J34</f>
        <v>66.203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+'2014-15'!J35</f>
        <v>253.79399999999998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253.79399999999998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3271.7140280924996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3071.7140280924996</v>
      </c>
      <c r="K37" s="79">
        <f>+(J37-B37)/B37</f>
        <v>-0.061130037125098485</v>
      </c>
    </row>
    <row r="38" spans="1:11" ht="12.75">
      <c r="A38" s="11" t="s">
        <v>57</v>
      </c>
      <c r="B38" s="41">
        <f>+'2014-15'!J38</f>
        <v>153.13099999999997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+'2014-15'!J39</f>
        <v>3019.3290280925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2819.3290280925</v>
      </c>
      <c r="K39" s="79">
        <f>+(J39-B39)/B39</f>
        <v>-0.0662398824835439</v>
      </c>
    </row>
    <row r="40" spans="1:11" ht="12.75">
      <c r="A40" s="11" t="s">
        <v>84</v>
      </c>
      <c r="B40" s="41">
        <f>+'2014-15'!J40</f>
        <v>99.254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99.254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759.26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710.36</v>
      </c>
      <c r="K42" s="79">
        <f aca="true" t="shared" si="13" ref="K42:K47">+(J42-B42)/B42</f>
        <v>-0.06440481521481439</v>
      </c>
    </row>
    <row r="43" spans="1:11" ht="12.75">
      <c r="A43" s="83" t="s">
        <v>149</v>
      </c>
      <c r="B43" s="41">
        <f>+'2014-15'!J43</f>
        <v>-0.9789999999999992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-49.879</v>
      </c>
      <c r="K43" s="80">
        <f t="shared" si="13"/>
        <v>49.948927477017406</v>
      </c>
    </row>
    <row r="44" spans="1:11" ht="12.75">
      <c r="A44" s="83" t="s">
        <v>150</v>
      </c>
      <c r="B44" s="41">
        <f>+'2014-15'!J44</f>
        <v>23.737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+'2014-15'!J45</f>
        <v>390.449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+'2014-15'!J46</f>
        <v>97.592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+'2014-15'!J47</f>
        <v>248.461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6890.7124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6417.1934</v>
      </c>
      <c r="K49" s="79">
        <f>+(J49-B49)/B49</f>
        <v>-0.06871843903977189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1299.4220000000003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1302.4220000000003</v>
      </c>
      <c r="K51" s="79">
        <f aca="true" t="shared" si="16" ref="K51:K56">+(J51-B51)/B51</f>
        <v>0.0023087187995893556</v>
      </c>
    </row>
    <row r="52" spans="1:11" ht="12.75">
      <c r="A52" s="10" t="s">
        <v>31</v>
      </c>
      <c r="B52" s="41">
        <f>+'2014-15'!J52</f>
        <v>540.248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543.248</v>
      </c>
      <c r="K52" s="80">
        <f t="shared" si="16"/>
        <v>0.005553005286461033</v>
      </c>
    </row>
    <row r="53" spans="1:11" ht="12.75">
      <c r="A53" s="10" t="s">
        <v>32</v>
      </c>
      <c r="B53" s="41">
        <f>+'2014-15'!J53</f>
        <v>500.956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500.956</v>
      </c>
      <c r="K53" s="80">
        <f t="shared" si="16"/>
        <v>0</v>
      </c>
    </row>
    <row r="54" spans="1:11" ht="12.75">
      <c r="A54" s="10" t="s">
        <v>33</v>
      </c>
      <c r="B54" s="41">
        <f>+'2014-15'!J54</f>
        <v>501.37100000000004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+'2014-15'!J55</f>
        <v>-364.438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-364.438</v>
      </c>
      <c r="K55" s="80">
        <f t="shared" si="16"/>
        <v>0</v>
      </c>
    </row>
    <row r="56" spans="1:11" ht="12.75">
      <c r="A56" s="10" t="s">
        <v>34</v>
      </c>
      <c r="B56" s="41">
        <f>+'2014-15'!J56</f>
        <v>121.285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-465.2079999999992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-757.1989999999996</v>
      </c>
      <c r="K58" s="79">
        <f aca="true" t="shared" si="18" ref="K58:K68">+(J58-B58)/B58</f>
        <v>0.6276568760640422</v>
      </c>
    </row>
    <row r="59" spans="1:11" ht="12.75">
      <c r="A59" s="84" t="s">
        <v>160</v>
      </c>
      <c r="B59" s="41">
        <f>+'2014-15'!J59</f>
        <v>-2017.337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-2060.695</v>
      </c>
      <c r="K59" s="80">
        <f t="shared" si="18"/>
        <v>0.021492690611434863</v>
      </c>
    </row>
    <row r="60" spans="1:11" ht="12.75">
      <c r="A60" s="84" t="s">
        <v>153</v>
      </c>
      <c r="B60" s="41">
        <f>+'2014-15'!J60</f>
        <v>-4527.32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-4592.969999999999</v>
      </c>
      <c r="K60" s="80">
        <f t="shared" si="18"/>
        <v>0.014500852601539022</v>
      </c>
    </row>
    <row r="61" spans="1:11" ht="12.75">
      <c r="A61" s="84" t="s">
        <v>154</v>
      </c>
      <c r="B61" s="41">
        <f>+'2014-15'!J61</f>
        <v>3068.724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3052.338</v>
      </c>
      <c r="K61" s="80">
        <f t="shared" si="18"/>
        <v>-0.005339678641676464</v>
      </c>
    </row>
    <row r="62" spans="1:11" ht="12.75">
      <c r="A62" s="84" t="s">
        <v>155</v>
      </c>
      <c r="B62" s="41">
        <f>+'2014-15'!J62</f>
        <v>-1419.9560000000001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-1419.9560000000001</v>
      </c>
      <c r="K62" s="80">
        <f t="shared" si="18"/>
        <v>0</v>
      </c>
    </row>
    <row r="63" spans="1:11" ht="12.75">
      <c r="A63" s="84" t="s">
        <v>96</v>
      </c>
      <c r="B63" s="41">
        <f>+'2014-15'!J63</f>
        <v>-403.70799999999997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-423.70799999999997</v>
      </c>
      <c r="K63" s="80">
        <f t="shared" si="18"/>
        <v>0.04954075718093276</v>
      </c>
    </row>
    <row r="64" spans="1:11" ht="12.75">
      <c r="A64" s="84" t="s">
        <v>156</v>
      </c>
      <c r="B64" s="41">
        <f>+'2014-15'!J64</f>
        <v>3977.723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3952.723</v>
      </c>
      <c r="K64" s="80">
        <f t="shared" si="18"/>
        <v>-0.006285002751574204</v>
      </c>
    </row>
    <row r="65" spans="1:11" ht="12.75">
      <c r="A65" s="84" t="s">
        <v>94</v>
      </c>
      <c r="B65" s="41">
        <f>+'2014-15'!J65</f>
        <v>-2056.087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-2027.684</v>
      </c>
      <c r="K65" s="80">
        <f t="shared" si="18"/>
        <v>-0.013814104169716564</v>
      </c>
    </row>
    <row r="66" spans="1:11" ht="12.75" customHeight="1">
      <c r="A66" s="84" t="s">
        <v>157</v>
      </c>
      <c r="B66" s="41">
        <f>+'2014-15'!J66</f>
        <v>87.919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+'2014-15'!J67</f>
        <v>796.027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+'2014-15'!J68</f>
        <v>2028.8069999999998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1878.8069999999998</v>
      </c>
      <c r="K68" s="80">
        <f t="shared" si="18"/>
        <v>-0.0739350761309479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3355.8819999999996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3265.354</v>
      </c>
      <c r="K70" s="79">
        <f>+(J70-B70)/B70</f>
        <v>-0.02697591870035949</v>
      </c>
    </row>
    <row r="71" spans="1:11" ht="12.75">
      <c r="A71" s="11" t="s">
        <v>21</v>
      </c>
      <c r="B71" s="41">
        <f>+'2014-15'!J71</f>
        <v>1618.342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1552.814</v>
      </c>
      <c r="K71" s="80">
        <f>+(J71-B71)/B71</f>
        <v>-0.04049082332411815</v>
      </c>
    </row>
    <row r="72" spans="1:11" ht="12.75">
      <c r="A72" s="11" t="s">
        <v>69</v>
      </c>
      <c r="B72" s="41">
        <f>+'2014-15'!J72</f>
        <v>69.89699999999999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69.89699999999999</v>
      </c>
      <c r="K72" s="80">
        <f>+(J72-B72)/B72</f>
        <v>0</v>
      </c>
    </row>
    <row r="73" spans="1:11" ht="12.75">
      <c r="A73" s="11" t="s">
        <v>70</v>
      </c>
      <c r="B73" s="41">
        <f>+'2014-15'!J73</f>
        <v>1523.7129999999997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1498.7129999999997</v>
      </c>
      <c r="K73" s="80">
        <f>+(J73-B73)/B73</f>
        <v>-0.01640728929923155</v>
      </c>
    </row>
    <row r="74" spans="1:11" ht="12.75">
      <c r="A74" s="11" t="s">
        <v>71</v>
      </c>
      <c r="B74" s="41">
        <f>+'2014-15'!J74</f>
        <v>143.93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2700.6164000000003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2606.6164000000003</v>
      </c>
      <c r="K76" s="79">
        <f aca="true" t="shared" si="22" ref="K76:K84">+(J76-B76)/B76</f>
        <v>-0.03480686853564245</v>
      </c>
    </row>
    <row r="77" spans="1:11" ht="12.75">
      <c r="A77" s="21" t="s">
        <v>74</v>
      </c>
      <c r="B77" s="41">
        <f>+'2014-15'!J77</f>
        <v>749.1884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724.1884</v>
      </c>
      <c r="K77" s="80">
        <f t="shared" si="22"/>
        <v>-0.03336944352048163</v>
      </c>
    </row>
    <row r="78" spans="1:11" ht="12.75">
      <c r="A78" s="21" t="s">
        <v>137</v>
      </c>
      <c r="B78" s="41">
        <f>+'2014-15'!J78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+'2014-15'!J79</f>
        <v>60.584999999999994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60.584999999999994</v>
      </c>
      <c r="K79" s="80">
        <f t="shared" si="22"/>
        <v>0</v>
      </c>
    </row>
    <row r="80" spans="1:11" ht="12.75">
      <c r="A80" s="21" t="s">
        <v>76</v>
      </c>
      <c r="B80" s="41">
        <f>+'2014-15'!J80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+'2014-15'!J81</f>
        <v>53.652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+'2014-15'!J83</f>
        <v>1750.944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1681.944</v>
      </c>
      <c r="K83" s="80">
        <f t="shared" si="22"/>
        <v>-0.03940731399747793</v>
      </c>
    </row>
    <row r="84" spans="1:11" ht="12.75">
      <c r="A84" s="21" t="s">
        <v>80</v>
      </c>
      <c r="B84" s="41">
        <f>+'2014-15'!J84</f>
        <v>-42.644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4646.692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4533.37</v>
      </c>
      <c r="K87" s="79">
        <f>+(J87-B87)/B87</f>
        <v>-0.024387671918001046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976.951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920.451</v>
      </c>
      <c r="K89" s="79">
        <f>+(J89-B89)/B89</f>
        <v>-0.057832992647532985</v>
      </c>
    </row>
    <row r="90" spans="1:11" ht="12.75">
      <c r="A90" s="83" t="s">
        <v>139</v>
      </c>
      <c r="B90" s="41">
        <f>+'2014-15'!J90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+'2014-15'!J91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+'2014-15'!J92</f>
        <v>532.939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526.439</v>
      </c>
      <c r="K92" s="80">
        <f>+(J92-B92)/B92</f>
        <v>-0.012196517800348633</v>
      </c>
    </row>
    <row r="93" spans="1:11" ht="12.75">
      <c r="A93" s="83" t="s">
        <v>141</v>
      </c>
      <c r="B93" s="41">
        <f>+'2014-15'!J93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1218.469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1200.006</v>
      </c>
      <c r="K95" s="79">
        <f aca="true" t="shared" si="27" ref="K95:K100">+(J95-B95)/B95</f>
        <v>-0.015152621855787848</v>
      </c>
    </row>
    <row r="96" spans="1:11" ht="12.75">
      <c r="A96" s="10" t="s">
        <v>15</v>
      </c>
      <c r="B96" s="41">
        <f>+'2014-15'!J96</f>
        <v>615.012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615.012</v>
      </c>
      <c r="K96" s="80">
        <f t="shared" si="27"/>
        <v>0</v>
      </c>
    </row>
    <row r="97" spans="1:11" ht="12.75">
      <c r="A97" s="10" t="s">
        <v>16</v>
      </c>
      <c r="B97" s="41">
        <f>+'2014-15'!J97</f>
        <v>60.014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+'2014-15'!J98</f>
        <v>-0.337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+'2014-15'!J99</f>
        <v>492.82000000000005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474.357</v>
      </c>
      <c r="K99" s="80">
        <f t="shared" si="27"/>
        <v>-0.03746398279290617</v>
      </c>
    </row>
    <row r="100" spans="1:11" ht="12.75">
      <c r="A100" s="10" t="s">
        <v>19</v>
      </c>
      <c r="B100" s="41">
        <f>+'2014-15'!J100</f>
        <v>50.96000000000001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50.96000000000001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2451.272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2412.9129999999996</v>
      </c>
      <c r="K103" s="79">
        <f aca="true" t="shared" si="30" ref="K103:K109">+(J103-B103)/B103</f>
        <v>-0.015648610190954076</v>
      </c>
    </row>
    <row r="104" spans="1:11" ht="12.75">
      <c r="A104" s="11" t="s">
        <v>62</v>
      </c>
      <c r="B104" s="41">
        <f>+'2014-15'!J104</f>
        <v>229.462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225.10299999999998</v>
      </c>
      <c r="K104" s="80">
        <f t="shared" si="30"/>
        <v>-0.018996609460389995</v>
      </c>
    </row>
    <row r="105" spans="1:11" ht="12.75">
      <c r="A105" s="11" t="s">
        <v>63</v>
      </c>
      <c r="B105" s="41">
        <f>+'2014-15'!J105</f>
        <v>162.562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161.562</v>
      </c>
      <c r="K105" s="80">
        <f t="shared" si="30"/>
        <v>-0.0061514991203356255</v>
      </c>
    </row>
    <row r="106" spans="1:11" ht="12.75">
      <c r="A106" s="11" t="s">
        <v>64</v>
      </c>
      <c r="B106" s="41">
        <f>+'2014-15'!J106</f>
        <v>723.274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718.274</v>
      </c>
      <c r="K106" s="80">
        <f t="shared" si="30"/>
        <v>-0.00691300945423173</v>
      </c>
    </row>
    <row r="107" spans="1:11" ht="12.75">
      <c r="A107" s="11" t="s">
        <v>65</v>
      </c>
      <c r="B107" s="41">
        <f>+'2014-15'!J107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+'2014-15'!J109</f>
        <v>844.0039999999999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816.0039999999999</v>
      </c>
      <c r="K109" s="80">
        <f t="shared" si="30"/>
        <v>-0.03317519822180938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20765.4834280925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19550.7184280925</v>
      </c>
      <c r="K111" s="81">
        <f>+(J111-B111)/B111</f>
        <v>-0.058499240058943656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-919.587</v>
      </c>
      <c r="I113" s="50">
        <f>+I111+'2014-15'!I111+'2013-14'!I111+'2012-13'!I111</f>
        <v>877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-82.63727809250122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10" man="1"/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2811.9100000000017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2725.404000000002</v>
      </c>
      <c r="J4" s="77">
        <f>+(I4-B4)/B4</f>
        <v>-0.030764142522342396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810.3249999999999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794.1179999999999</v>
      </c>
      <c r="J6" s="79">
        <f aca="true" t="shared" si="2" ref="J6:J11">+(I6-B6)/B6</f>
        <v>-0.020000617036374287</v>
      </c>
    </row>
    <row r="7" spans="1:10" ht="12.75">
      <c r="A7" s="10" t="s">
        <v>26</v>
      </c>
      <c r="B7" s="39">
        <f>'2015-16'!J7</f>
        <v>9.424999999999997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-0.5750000000000028</v>
      </c>
      <c r="J7" s="80">
        <f t="shared" si="2"/>
        <v>-1.061007957559682</v>
      </c>
    </row>
    <row r="8" spans="1:10" ht="12.75">
      <c r="A8" s="10" t="s">
        <v>27</v>
      </c>
      <c r="B8" s="39">
        <f>'2015-16'!J8</f>
        <v>53.799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47.592</v>
      </c>
      <c r="J8" s="80">
        <f t="shared" si="2"/>
        <v>-0.11537389170802433</v>
      </c>
    </row>
    <row r="9" spans="1:10" ht="12.75">
      <c r="A9" s="10" t="s">
        <v>110</v>
      </c>
      <c r="B9" s="39">
        <f>'2015-16'!J9</f>
        <v>316.842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316.842</v>
      </c>
      <c r="J9" s="80">
        <f t="shared" si="2"/>
        <v>0</v>
      </c>
    </row>
    <row r="10" spans="1:10" ht="12.75">
      <c r="A10" s="10" t="s">
        <v>28</v>
      </c>
      <c r="B10" s="39">
        <f>'2015-16'!J10</f>
        <v>-24.756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-24.756</v>
      </c>
      <c r="J10" s="80">
        <f t="shared" si="2"/>
        <v>0</v>
      </c>
    </row>
    <row r="11" spans="1:10" ht="12.75">
      <c r="A11" s="10" t="s">
        <v>82</v>
      </c>
      <c r="B11" s="39">
        <f>'2015-16'!J11</f>
        <v>455.015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455.015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-4816.543999999999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-4816.543999999999</v>
      </c>
      <c r="J13" s="79">
        <f>+(I13-B13)/B13</f>
        <v>0</v>
      </c>
    </row>
    <row r="14" spans="1:10" ht="12.75">
      <c r="A14" s="21" t="s">
        <v>85</v>
      </c>
      <c r="B14" s="41">
        <f>'2015-16'!J14</f>
        <v>-6749.878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-6749.878</v>
      </c>
      <c r="J14" s="80">
        <f>+(I14-B14)/B14</f>
        <v>0</v>
      </c>
    </row>
    <row r="15" spans="1:10" ht="12.75">
      <c r="A15" s="21" t="s">
        <v>86</v>
      </c>
      <c r="B15" s="41">
        <f>'2015-16'!J15</f>
        <v>986.707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986.707</v>
      </c>
      <c r="J15" s="80">
        <f>+(I15-B15)/B15</f>
        <v>0</v>
      </c>
    </row>
    <row r="16" spans="1:10" ht="12.75">
      <c r="A16" s="21" t="s">
        <v>87</v>
      </c>
      <c r="B16" s="41">
        <f>'2015-16'!J16</f>
        <v>286.452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286.452</v>
      </c>
      <c r="J16" s="80">
        <f>+(I16-B16)/B16</f>
        <v>0</v>
      </c>
    </row>
    <row r="17" spans="1:10" ht="12.75">
      <c r="A17" s="21" t="s">
        <v>110</v>
      </c>
      <c r="B17" s="41">
        <f>'2015-16'!J17</f>
        <v>660.175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660.175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6818.129000000001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6747.830000000001</v>
      </c>
      <c r="J19" s="79">
        <f aca="true" t="shared" si="5" ref="J19:J25">+(I19-B19)/B19</f>
        <v>-0.010310599872780343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1110.4969999999998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1110.4969999999998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1489.759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1489.759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963.3640000000001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913.3640000000001</v>
      </c>
      <c r="J24" s="80">
        <f t="shared" si="5"/>
        <v>-0.05190146196038049</v>
      </c>
    </row>
    <row r="25" spans="1:10" ht="12.75">
      <c r="A25" s="11" t="s">
        <v>145</v>
      </c>
      <c r="B25" s="41">
        <f>'2015-16'!J25</f>
        <v>2656.197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2637.898</v>
      </c>
      <c r="J25" s="80">
        <f t="shared" si="5"/>
        <v>-0.006889172753376341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5788.2450280924995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5738.2450280924995</v>
      </c>
      <c r="J27" s="79">
        <f>+(I27-B27)/B27</f>
        <v>-0.008638196855408066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2006.1709999999998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1966.1709999999998</v>
      </c>
      <c r="J29" s="79">
        <f aca="true" t="shared" si="9" ref="J29:J35">+(I29-B29)/B29</f>
        <v>-0.019938479820513805</v>
      </c>
    </row>
    <row r="30" spans="1:10" ht="12.75">
      <c r="A30" s="10" t="s">
        <v>9</v>
      </c>
      <c r="B30" s="41">
        <f>'2015-16'!J30</f>
        <v>1257.959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1217.959</v>
      </c>
      <c r="J30" s="80">
        <f t="shared" si="9"/>
        <v>-0.031797538711516034</v>
      </c>
    </row>
    <row r="31" spans="1:10" ht="12.75">
      <c r="A31" s="10" t="s">
        <v>11</v>
      </c>
      <c r="B31" s="41">
        <f>'2015-16'!J31</f>
        <v>124.80099999999999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124.80099999999999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0.025000000000005684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0.025000000000005684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66.203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66.203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253.79399999999998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253.79399999999998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3071.7140280924996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3071.7140280924996</v>
      </c>
      <c r="J37" s="79">
        <f>+(I37-B37)/B37</f>
        <v>0</v>
      </c>
    </row>
    <row r="38" spans="1:10" ht="12.75">
      <c r="A38" s="11" t="s">
        <v>57</v>
      </c>
      <c r="B38" s="41">
        <f>'2015-16'!J38</f>
        <v>153.13099999999997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153.13099999999997</v>
      </c>
      <c r="J38" s="80">
        <f>+(I38-B38)/B38</f>
        <v>0</v>
      </c>
    </row>
    <row r="39" spans="1:10" ht="12.75">
      <c r="A39" s="11" t="s">
        <v>58</v>
      </c>
      <c r="B39" s="41">
        <f>'2015-16'!J39</f>
        <v>2819.3290280925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2819.3290280925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99.254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99.254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710.36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700.36</v>
      </c>
      <c r="J42" s="79">
        <f aca="true" t="shared" si="13" ref="J42:J47">+(I42-B42)/B42</f>
        <v>-0.014077369221239934</v>
      </c>
    </row>
    <row r="43" spans="1:10" ht="12.75">
      <c r="A43" s="83" t="s">
        <v>149</v>
      </c>
      <c r="B43" s="41">
        <f>'2015-16'!J43</f>
        <v>-49.879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-59.879</v>
      </c>
      <c r="J43" s="80">
        <f t="shared" si="13"/>
        <v>0.20048517412137373</v>
      </c>
    </row>
    <row r="44" spans="1:10" ht="12.75">
      <c r="A44" s="83" t="s">
        <v>150</v>
      </c>
      <c r="B44" s="41">
        <f>'2015-16'!J44</f>
        <v>23.737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23.737</v>
      </c>
      <c r="J44" s="80">
        <f t="shared" si="13"/>
        <v>0</v>
      </c>
    </row>
    <row r="45" spans="1:10" ht="12.75">
      <c r="A45" s="83" t="s">
        <v>151</v>
      </c>
      <c r="B45" s="41">
        <f>'2015-16'!J45</f>
        <v>390.449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390.449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97.592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97.592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248.461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248.461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6417.1934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5969.250900000001</v>
      </c>
      <c r="J49" s="79">
        <f>+(I49-B49)/B49</f>
        <v>-0.0698034907285168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1302.4220000000003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1272.4220000000003</v>
      </c>
      <c r="J51" s="79">
        <f aca="true" t="shared" si="16" ref="J51:J56">+(I51-B51)/B51</f>
        <v>-0.02303400894640907</v>
      </c>
    </row>
    <row r="52" spans="1:10" ht="12.75">
      <c r="A52" s="10" t="s">
        <v>31</v>
      </c>
      <c r="B52" s="41">
        <f>'2015-16'!J52</f>
        <v>543.248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543.248</v>
      </c>
      <c r="J52" s="80">
        <f t="shared" si="16"/>
        <v>0</v>
      </c>
    </row>
    <row r="53" spans="1:10" ht="12.75">
      <c r="A53" s="10" t="s">
        <v>32</v>
      </c>
      <c r="B53" s="41">
        <f>'2015-16'!J53</f>
        <v>500.956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500.956</v>
      </c>
      <c r="J53" s="80">
        <f t="shared" si="16"/>
        <v>0</v>
      </c>
    </row>
    <row r="54" spans="1:10" ht="12.75">
      <c r="A54" s="10" t="s">
        <v>33</v>
      </c>
      <c r="B54" s="41">
        <f>'2015-16'!J54</f>
        <v>501.37100000000004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501.37100000000004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-364.438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-364.438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121.285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91.285</v>
      </c>
      <c r="J56" s="80">
        <f t="shared" si="16"/>
        <v>-0.24735128004287424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-757.1989999999996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-1048.6134999999995</v>
      </c>
      <c r="J58" s="79">
        <f aca="true" t="shared" si="18" ref="J58:J68">+(I58-B58)/B58</f>
        <v>0.3848585378480426</v>
      </c>
    </row>
    <row r="59" spans="1:10" ht="12.75">
      <c r="A59" s="84" t="s">
        <v>160</v>
      </c>
      <c r="B59" s="41">
        <f>'2015-16'!J59</f>
        <v>-2060.695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-2098.06</v>
      </c>
      <c r="J59" s="80">
        <f t="shared" si="18"/>
        <v>0.018132232086747326</v>
      </c>
    </row>
    <row r="60" spans="1:10" ht="12.75">
      <c r="A60" s="84" t="s">
        <v>153</v>
      </c>
      <c r="B60" s="41">
        <f>'2015-16'!J60</f>
        <v>-4592.969999999999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-4659.276499999999</v>
      </c>
      <c r="J60" s="80">
        <f t="shared" si="18"/>
        <v>0.014436519289261566</v>
      </c>
    </row>
    <row r="61" spans="1:10" ht="12.75">
      <c r="A61" s="84" t="s">
        <v>154</v>
      </c>
      <c r="B61" s="41">
        <f>'2015-16'!J61</f>
        <v>3052.338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3035.6240000000003</v>
      </c>
      <c r="J61" s="80">
        <f t="shared" si="18"/>
        <v>-0.005475802483211211</v>
      </c>
    </row>
    <row r="62" spans="1:10" ht="12.75">
      <c r="A62" s="84" t="s">
        <v>155</v>
      </c>
      <c r="B62" s="41">
        <f>'2015-16'!J62</f>
        <v>-1419.9560000000001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-1419.9560000000001</v>
      </c>
      <c r="J62" s="80">
        <f t="shared" si="18"/>
        <v>0</v>
      </c>
    </row>
    <row r="63" spans="1:10" ht="12.75">
      <c r="A63" s="84" t="s">
        <v>96</v>
      </c>
      <c r="B63" s="41">
        <f>'2015-16'!J63</f>
        <v>-423.70799999999997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-443.70799999999997</v>
      </c>
      <c r="J63" s="80">
        <f t="shared" si="18"/>
        <v>0.04720231857788855</v>
      </c>
    </row>
    <row r="64" spans="1:10" ht="12.75">
      <c r="A64" s="84" t="s">
        <v>156</v>
      </c>
      <c r="B64" s="41">
        <f>'2015-16'!J64</f>
        <v>3952.723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3927.723</v>
      </c>
      <c r="J64" s="80">
        <f t="shared" si="18"/>
        <v>-0.006324753846905032</v>
      </c>
    </row>
    <row r="65" spans="1:10" ht="12.75">
      <c r="A65" s="84" t="s">
        <v>94</v>
      </c>
      <c r="B65" s="41">
        <f>'2015-16'!J65</f>
        <v>-2027.684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-1998.713</v>
      </c>
      <c r="J65" s="80">
        <f t="shared" si="18"/>
        <v>-0.014287729251697998</v>
      </c>
    </row>
    <row r="66" spans="1:10" ht="12.75" customHeight="1">
      <c r="A66" s="84" t="s">
        <v>157</v>
      </c>
      <c r="B66" s="41">
        <f>'2015-16'!J66</f>
        <v>87.919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87.919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796.027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796.027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1878.8069999999998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1723.8069999999998</v>
      </c>
      <c r="J68" s="80">
        <f t="shared" si="18"/>
        <v>-0.08249916037144849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3265.354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3199.8259999999996</v>
      </c>
      <c r="J70" s="79">
        <f>+(I70-B70)/B70</f>
        <v>-0.020067655757997526</v>
      </c>
    </row>
    <row r="71" spans="1:10" ht="12.75">
      <c r="A71" s="11" t="s">
        <v>21</v>
      </c>
      <c r="B71" s="41">
        <f>'2015-16'!J71</f>
        <v>1552.814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1487.286</v>
      </c>
      <c r="J71" s="80">
        <f>+(I71-B71)/B71</f>
        <v>-0.04219951649070656</v>
      </c>
    </row>
    <row r="72" spans="1:10" ht="12.75">
      <c r="A72" s="11" t="s">
        <v>69</v>
      </c>
      <c r="B72" s="41">
        <f>'2015-16'!J72</f>
        <v>69.89699999999999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69.89699999999999</v>
      </c>
      <c r="J72" s="80">
        <f>+(I72-B72)/B72</f>
        <v>0</v>
      </c>
    </row>
    <row r="73" spans="1:10" ht="12.75">
      <c r="A73" s="11" t="s">
        <v>70</v>
      </c>
      <c r="B73" s="41">
        <f>'2015-16'!J73</f>
        <v>1498.7129999999997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1498.7129999999997</v>
      </c>
      <c r="J73" s="80">
        <f>+(I73-B73)/B73</f>
        <v>0</v>
      </c>
    </row>
    <row r="74" spans="1:10" ht="12.75">
      <c r="A74" s="11" t="s">
        <v>71</v>
      </c>
      <c r="B74" s="41">
        <f>'2015-16'!J74</f>
        <v>143.93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143.93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2606.6164000000003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2545.6164000000003</v>
      </c>
      <c r="J76" s="79">
        <f aca="true" t="shared" si="22" ref="J76:J84">+(I76-B76)/B76</f>
        <v>-0.023401985808115068</v>
      </c>
    </row>
    <row r="77" spans="1:10" ht="12.75">
      <c r="A77" s="21" t="s">
        <v>74</v>
      </c>
      <c r="B77" s="41">
        <f>'2015-16'!J77</f>
        <v>724.1884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714.1884</v>
      </c>
      <c r="J77" s="80">
        <f t="shared" si="22"/>
        <v>-0.013808561418547992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60.584999999999994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60.584999999999994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53.652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53.652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1681.944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1630.944</v>
      </c>
      <c r="J83" s="80">
        <f t="shared" si="22"/>
        <v>-0.030322055906736492</v>
      </c>
    </row>
    <row r="84" spans="1:10" ht="12.75">
      <c r="A84" s="21" t="s">
        <v>80</v>
      </c>
      <c r="B84" s="41">
        <f>'2015-16'!J84</f>
        <v>-42.644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-42.644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4533.37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4476.624</v>
      </c>
      <c r="J87" s="79">
        <f>+(I87-B87)/B87</f>
        <v>-0.01251739875633361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920.451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891.951</v>
      </c>
      <c r="J89" s="79">
        <f>+(I89-B89)/B89</f>
        <v>-0.03096308222816858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526.439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519.939</v>
      </c>
      <c r="J92" s="80">
        <f>+(I92-B92)/B92</f>
        <v>-0.0123471095416563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1200.006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1182.0320000000002</v>
      </c>
      <c r="J95" s="79">
        <f aca="true" t="shared" si="27" ref="J95:J100">+(I95-B95)/B95</f>
        <v>-0.014978258442041066</v>
      </c>
    </row>
    <row r="96" spans="1:10" ht="12.75">
      <c r="A96" s="10" t="s">
        <v>15</v>
      </c>
      <c r="B96" s="41">
        <f>'2015-16'!J96</f>
        <v>615.012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615.012</v>
      </c>
      <c r="J96" s="80">
        <f t="shared" si="27"/>
        <v>0</v>
      </c>
    </row>
    <row r="97" spans="1:10" ht="12.75">
      <c r="A97" s="10" t="s">
        <v>16</v>
      </c>
      <c r="B97" s="41">
        <f>'2015-16'!J97</f>
        <v>60.014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60.014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-0.337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-0.337</v>
      </c>
      <c r="J98" s="80">
        <f t="shared" si="27"/>
        <v>0</v>
      </c>
    </row>
    <row r="99" spans="1:10" ht="12.75">
      <c r="A99" s="10" t="s">
        <v>18</v>
      </c>
      <c r="B99" s="41">
        <f>'2015-16'!J99</f>
        <v>474.357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456.38300000000004</v>
      </c>
      <c r="J99" s="80">
        <f t="shared" si="27"/>
        <v>-0.03789129284484047</v>
      </c>
    </row>
    <row r="100" spans="1:10" ht="12.75">
      <c r="A100" s="10" t="s">
        <v>19</v>
      </c>
      <c r="B100" s="41">
        <f>'2015-16'!J100</f>
        <v>50.96000000000001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50.96000000000001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2412.9129999999996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2402.6409999999996</v>
      </c>
      <c r="J103" s="79">
        <f aca="true" t="shared" si="30" ref="J103:J109">+(I103-B103)/B103</f>
        <v>-0.00425709505481546</v>
      </c>
    </row>
    <row r="104" spans="1:10" ht="12.75">
      <c r="A104" s="11" t="s">
        <v>62</v>
      </c>
      <c r="B104" s="41">
        <f>'2015-16'!J104</f>
        <v>225.10299999999998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220.831</v>
      </c>
      <c r="J104" s="80">
        <f t="shared" si="30"/>
        <v>-0.0189779789696272</v>
      </c>
    </row>
    <row r="105" spans="1:10" ht="12.75">
      <c r="A105" s="11" t="s">
        <v>63</v>
      </c>
      <c r="B105" s="41">
        <f>'2015-16'!J105</f>
        <v>161.562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160.562</v>
      </c>
      <c r="J105" s="80">
        <f t="shared" si="30"/>
        <v>-0.0061895742810809465</v>
      </c>
    </row>
    <row r="106" spans="1:10" ht="12.75">
      <c r="A106" s="11" t="s">
        <v>64</v>
      </c>
      <c r="B106" s="41">
        <f>'2015-16'!J106</f>
        <v>718.274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713.274</v>
      </c>
      <c r="J106" s="80">
        <f t="shared" si="30"/>
        <v>-0.006961131824345584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816.0039999999999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816.0039999999999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19550.7184280925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18909.5239280925</v>
      </c>
      <c r="J111" s="81">
        <f>+(I111-B111)/B111</f>
        <v>-0.03279646742181418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558.5572219074966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Budget Appendix 2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2012-01-31T08:31:48Z</cp:lastPrinted>
  <dcterms:created xsi:type="dcterms:W3CDTF">2010-08-23T10:49:01Z</dcterms:created>
  <dcterms:modified xsi:type="dcterms:W3CDTF">2012-01-31T09:48:14Z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